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omments6.xml" ContentType="application/vnd.openxmlformats-officedocument.spreadsheetml.comments+xml"/>
  <Override PartName="/xl/comments29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ml.chartshapes+xml"/>
  <Override PartName="/xl/comments18.xml" ContentType="application/vnd.openxmlformats-officedocument.spreadsheetml.comments+xml"/>
  <Override PartName="/xl/comments27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3.xml" ContentType="application/vnd.openxmlformats-officedocument.drawingml.chartshapes+xml"/>
  <Override PartName="/xl/comments16.xml" ContentType="application/vnd.openxmlformats-officedocument.spreadsheetml.comments+xml"/>
  <Override PartName="/xl/comments25.xml" ContentType="application/vnd.openxmlformats-officedocument.spreadsheetml.comment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omments14.xml" ContentType="application/vnd.openxmlformats-officedocument.spreadsheetml.comments+xml"/>
  <Override PartName="/xl/comments23.xml" ContentType="application/vnd.openxmlformats-officedocument.spreadsheetml.comments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21.xml" ContentType="application/vnd.openxmlformats-officedocument.spreadsheetml.comment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xl/comments30.xml" ContentType="application/vnd.openxmlformats-officedocument.spreadsheetml.comment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comments19.xml" ContentType="application/vnd.openxmlformats-officedocument.spreadsheetml.comments+xml"/>
  <Override PartName="/xl/comments28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comments17.xml" ContentType="application/vnd.openxmlformats-officedocument.spreadsheetml.comments+xml"/>
  <Override PartName="/xl/comments26.xml" ContentType="application/vnd.openxmlformats-officedocument.spreadsheetml.comments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omments15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ml.chartshapes+xml"/>
  <Override PartName="/xl/comments13.xml" ContentType="application/vnd.openxmlformats-officedocument.spreadsheetml.comments+xml"/>
  <Override PartName="/xl/comments22.xml" ContentType="application/vnd.openxmlformats-officedocument.spreadsheetml.comments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omments11.xml" ContentType="application/vnd.openxmlformats-officedocument.spreadsheetml.comments+xml"/>
  <Override PartName="/xl/charts/chart8.xml" ContentType="application/vnd.openxmlformats-officedocument.drawingml.chart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eLivro"/>
  <bookViews>
    <workbookView xWindow="0" yWindow="0" windowWidth="12120" windowHeight="8190" tabRatio="879" firstSheet="8" activeTab="15"/>
  </bookViews>
  <sheets>
    <sheet name="Índice" sheetId="7" r:id="rId1"/>
    <sheet name="Critérios" sheetId="16" r:id="rId2"/>
    <sheet name="Alunos" sheetId="10" r:id="rId3"/>
    <sheet name="T.Diagn." sheetId="15" r:id="rId4"/>
    <sheet name="1º teste" sheetId="9" r:id="rId5"/>
    <sheet name="2º teste" sheetId="8" r:id="rId6"/>
    <sheet name="Outros 1ºP" sheetId="4" r:id="rId7"/>
    <sheet name="1º Período" sheetId="1" r:id="rId8"/>
    <sheet name="3º teste" sheetId="11" r:id="rId9"/>
    <sheet name="4º teste" sheetId="12" r:id="rId10"/>
    <sheet name="Outros 2ºP" sheetId="5" r:id="rId11"/>
    <sheet name="2º Período" sheetId="2" r:id="rId12"/>
    <sheet name="5º teste" sheetId="14" r:id="rId13"/>
    <sheet name="6º teste" sheetId="13" r:id="rId14"/>
    <sheet name="Outros 3ºP" sheetId="6" r:id="rId15"/>
    <sheet name="3º Período" sheetId="3" r:id="rId16"/>
    <sheet name="Avalia01" sheetId="33" r:id="rId17"/>
    <sheet name="Avalia02" sheetId="64" r:id="rId18"/>
    <sheet name="Avalia03" sheetId="65" r:id="rId19"/>
    <sheet name="Avalia04" sheetId="66" r:id="rId20"/>
    <sheet name="Avalia05" sheetId="67" r:id="rId21"/>
    <sheet name="Avalia06" sheetId="79" r:id="rId22"/>
    <sheet name="Avalia07" sheetId="80" r:id="rId23"/>
    <sheet name="Avalia08" sheetId="81" r:id="rId24"/>
    <sheet name="Avalia09" sheetId="82" r:id="rId25"/>
    <sheet name="Avalia10" sheetId="83" r:id="rId26"/>
    <sheet name="Avalia11" sheetId="84" r:id="rId27"/>
    <sheet name="Avalia12" sheetId="85" r:id="rId28"/>
    <sheet name="Avalia13" sheetId="86" r:id="rId29"/>
    <sheet name="Avalia14" sheetId="87" r:id="rId30"/>
    <sheet name="Avalia15" sheetId="88" r:id="rId31"/>
    <sheet name="Avalia16" sheetId="89" r:id="rId32"/>
  </sheets>
  <calcPr calcId="125725"/>
</workbook>
</file>

<file path=xl/calcChain.xml><?xml version="1.0" encoding="utf-8"?>
<calcChain xmlns="http://schemas.openxmlformats.org/spreadsheetml/2006/main">
  <c r="R5" i="1"/>
  <c r="R4"/>
  <c r="R4" i="3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 i="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31" i="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D36" i="9"/>
  <c r="P40" i="3"/>
  <c r="P39"/>
  <c r="P38"/>
  <c r="P37"/>
  <c r="P36"/>
  <c r="O40" i="2"/>
  <c r="O39"/>
  <c r="O38"/>
  <c r="O37"/>
  <c r="O36"/>
  <c r="D36" i="13"/>
  <c r="D36" i="14"/>
  <c r="D36" i="12"/>
  <c r="D36" i="11"/>
  <c r="D36" i="8"/>
  <c r="O35" i="1"/>
  <c r="O39"/>
  <c r="N39" s="1"/>
  <c r="O38"/>
  <c r="N38" s="1"/>
  <c r="O37"/>
  <c r="N37" s="1"/>
  <c r="O36"/>
  <c r="N36" s="1"/>
  <c r="C3" i="14"/>
  <c r="C4"/>
  <c r="C3" i="13"/>
  <c r="E30" s="1"/>
  <c r="C4"/>
  <c r="H5" i="16"/>
  <c r="H12" s="1"/>
  <c r="C13" i="14"/>
  <c r="C13" i="13"/>
  <c r="E13" s="1"/>
  <c r="C12" i="14"/>
  <c r="C12" i="13"/>
  <c r="E12" s="1"/>
  <c r="C11" i="14"/>
  <c r="C11" i="13"/>
  <c r="E11" s="1"/>
  <c r="C10" i="14"/>
  <c r="C10" i="13"/>
  <c r="E10" s="1"/>
  <c r="C9" i="14"/>
  <c r="C9" i="13"/>
  <c r="E9" s="1"/>
  <c r="C7" i="14"/>
  <c r="C7" i="13"/>
  <c r="E7" s="1"/>
  <c r="M7" i="3" s="1"/>
  <c r="C6" i="14"/>
  <c r="C6" i="13"/>
  <c r="E6" s="1"/>
  <c r="M6" i="3" s="1"/>
  <c r="C5" i="14"/>
  <c r="C5" i="13"/>
  <c r="E5" s="1"/>
  <c r="M5" i="3" s="1"/>
  <c r="C3" i="11"/>
  <c r="C4"/>
  <c r="C3" i="12"/>
  <c r="C4"/>
  <c r="C13" i="11"/>
  <c r="C13" i="12"/>
  <c r="C12" i="11"/>
  <c r="C12" i="12"/>
  <c r="C11" i="11"/>
  <c r="C11" i="12"/>
  <c r="C10" i="11"/>
  <c r="C10" i="12"/>
  <c r="C9" i="11"/>
  <c r="C9" i="12"/>
  <c r="C7" i="11"/>
  <c r="C7" i="12"/>
  <c r="C6" i="11"/>
  <c r="C6" i="12"/>
  <c r="C5" i="11"/>
  <c r="C5" i="12"/>
  <c r="C3" i="9"/>
  <c r="E30" s="1"/>
  <c r="C4" i="8"/>
  <c r="C3"/>
  <c r="L3" i="1"/>
  <c r="M3"/>
  <c r="K3"/>
  <c r="H3"/>
  <c r="J3"/>
  <c r="I3"/>
  <c r="G3"/>
  <c r="E3"/>
  <c r="F3"/>
  <c r="H25" i="16"/>
  <c r="C31" i="1"/>
  <c r="C30"/>
  <c r="C29"/>
  <c r="C28"/>
  <c r="C27"/>
  <c r="C26"/>
  <c r="C25"/>
  <c r="C24"/>
  <c r="C23"/>
  <c r="C22"/>
  <c r="C21"/>
  <c r="C20"/>
  <c r="C19"/>
  <c r="C18"/>
  <c r="C17"/>
  <c r="C16"/>
  <c r="C15"/>
  <c r="C14"/>
  <c r="C8"/>
  <c r="T4" i="3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Q13"/>
  <c r="Q12"/>
  <c r="Q11"/>
  <c r="Q10"/>
  <c r="Q9"/>
  <c r="C8"/>
  <c r="Q7"/>
  <c r="Q6"/>
  <c r="Q5"/>
  <c r="Q4"/>
  <c r="T4" i="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Q13"/>
  <c r="Q12"/>
  <c r="Q11"/>
  <c r="Q10"/>
  <c r="Q9"/>
  <c r="C8"/>
  <c r="Q7"/>
  <c r="Q6"/>
  <c r="Q5"/>
  <c r="Q4"/>
  <c r="Q4" i="1"/>
  <c r="A4" i="15"/>
  <c r="A4" i="1"/>
  <c r="B4"/>
  <c r="U31" i="3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31" i="2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H24" i="16"/>
  <c r="H28"/>
  <c r="H27" s="1"/>
  <c r="C3" i="84"/>
  <c r="E3"/>
  <c r="A4"/>
  <c r="B4"/>
  <c r="C4"/>
  <c r="E4"/>
  <c r="A5"/>
  <c r="B5"/>
  <c r="C5"/>
  <c r="E5"/>
  <c r="D5" s="1"/>
  <c r="A6"/>
  <c r="B6"/>
  <c r="C6"/>
  <c r="E6"/>
  <c r="D6" s="1"/>
  <c r="A7"/>
  <c r="B7"/>
  <c r="C7"/>
  <c r="E7"/>
  <c r="D7" s="1"/>
  <c r="A8"/>
  <c r="B8"/>
  <c r="C8"/>
  <c r="E8"/>
  <c r="D8" s="1"/>
  <c r="A9"/>
  <c r="B9"/>
  <c r="C9"/>
  <c r="E9"/>
  <c r="D9" s="1"/>
  <c r="A10"/>
  <c r="B10"/>
  <c r="C10"/>
  <c r="E10"/>
  <c r="D10" s="1"/>
  <c r="A11"/>
  <c r="B11"/>
  <c r="C11"/>
  <c r="E11"/>
  <c r="D11" s="1"/>
  <c r="A12"/>
  <c r="B12"/>
  <c r="C12"/>
  <c r="E12"/>
  <c r="D12" s="1"/>
  <c r="A13"/>
  <c r="B13"/>
  <c r="C13"/>
  <c r="E13"/>
  <c r="D13" s="1"/>
  <c r="A14"/>
  <c r="B14"/>
  <c r="C14"/>
  <c r="E14"/>
  <c r="D14" s="1"/>
  <c r="A15"/>
  <c r="B15"/>
  <c r="C15"/>
  <c r="E15"/>
  <c r="D15" s="1"/>
  <c r="A16"/>
  <c r="B16"/>
  <c r="C16"/>
  <c r="E16"/>
  <c r="D16" s="1"/>
  <c r="A17"/>
  <c r="B17"/>
  <c r="C17"/>
  <c r="E17"/>
  <c r="D17" s="1"/>
  <c r="A18"/>
  <c r="B18"/>
  <c r="C18"/>
  <c r="E18"/>
  <c r="D18" s="1"/>
  <c r="A19"/>
  <c r="B19"/>
  <c r="C19"/>
  <c r="E19"/>
  <c r="D19" s="1"/>
  <c r="A20"/>
  <c r="B20"/>
  <c r="C20"/>
  <c r="E20"/>
  <c r="D20" s="1"/>
  <c r="A21"/>
  <c r="B21"/>
  <c r="C21"/>
  <c r="E21"/>
  <c r="D21" s="1"/>
  <c r="A22"/>
  <c r="B22"/>
  <c r="C22"/>
  <c r="E22"/>
  <c r="D22" s="1"/>
  <c r="A23"/>
  <c r="B23"/>
  <c r="C23"/>
  <c r="E23"/>
  <c r="D23" s="1"/>
  <c r="A24"/>
  <c r="B24"/>
  <c r="C24"/>
  <c r="E24"/>
  <c r="D24" s="1"/>
  <c r="A25"/>
  <c r="B25"/>
  <c r="C25"/>
  <c r="E25"/>
  <c r="D25" s="1"/>
  <c r="A26"/>
  <c r="B26"/>
  <c r="C26"/>
  <c r="E26"/>
  <c r="D26" s="1"/>
  <c r="A27"/>
  <c r="B27"/>
  <c r="C27"/>
  <c r="E27"/>
  <c r="D27" s="1"/>
  <c r="A28"/>
  <c r="B28"/>
  <c r="C28"/>
  <c r="E28"/>
  <c r="D28" s="1"/>
  <c r="A29"/>
  <c r="B29"/>
  <c r="C29"/>
  <c r="E29"/>
  <c r="D29" s="1"/>
  <c r="A30"/>
  <c r="B30"/>
  <c r="C30"/>
  <c r="E30"/>
  <c r="D30" s="1"/>
  <c r="A31"/>
  <c r="B31"/>
  <c r="C31"/>
  <c r="E31"/>
  <c r="D31" s="1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C3" i="85"/>
  <c r="H1"/>
  <c r="E3"/>
  <c r="A4"/>
  <c r="B4"/>
  <c r="C4"/>
  <c r="E4"/>
  <c r="D4" s="1"/>
  <c r="A5"/>
  <c r="B5"/>
  <c r="C5"/>
  <c r="E5"/>
  <c r="A6"/>
  <c r="B6"/>
  <c r="C6"/>
  <c r="E6"/>
  <c r="D6" s="1"/>
  <c r="A7"/>
  <c r="B7"/>
  <c r="C7"/>
  <c r="E7"/>
  <c r="D7" s="1"/>
  <c r="A8"/>
  <c r="B8"/>
  <c r="C8"/>
  <c r="E8"/>
  <c r="D8" s="1"/>
  <c r="A9"/>
  <c r="B9"/>
  <c r="C9"/>
  <c r="E9"/>
  <c r="D9" s="1"/>
  <c r="A10"/>
  <c r="B10"/>
  <c r="C10"/>
  <c r="E10"/>
  <c r="D10" s="1"/>
  <c r="A11"/>
  <c r="B11"/>
  <c r="C11"/>
  <c r="E11"/>
  <c r="D11" s="1"/>
  <c r="A12"/>
  <c r="B12"/>
  <c r="C12"/>
  <c r="E12"/>
  <c r="D12" s="1"/>
  <c r="A13"/>
  <c r="B13"/>
  <c r="C13"/>
  <c r="E13"/>
  <c r="D13" s="1"/>
  <c r="A14"/>
  <c r="B14"/>
  <c r="C14"/>
  <c r="E14"/>
  <c r="D14" s="1"/>
  <c r="A15"/>
  <c r="B15"/>
  <c r="C15"/>
  <c r="E15"/>
  <c r="D15" s="1"/>
  <c r="A16"/>
  <c r="B16"/>
  <c r="C16"/>
  <c r="E16"/>
  <c r="D16" s="1"/>
  <c r="A17"/>
  <c r="B17"/>
  <c r="C17"/>
  <c r="E17"/>
  <c r="D17" s="1"/>
  <c r="A18"/>
  <c r="B18"/>
  <c r="C18"/>
  <c r="E18"/>
  <c r="D18" s="1"/>
  <c r="A19"/>
  <c r="B19"/>
  <c r="C19"/>
  <c r="E19"/>
  <c r="D19" s="1"/>
  <c r="A20"/>
  <c r="B20"/>
  <c r="C20"/>
  <c r="E20"/>
  <c r="D20" s="1"/>
  <c r="A21"/>
  <c r="B21"/>
  <c r="C21"/>
  <c r="E21"/>
  <c r="D21" s="1"/>
  <c r="A22"/>
  <c r="B22"/>
  <c r="C22"/>
  <c r="E22"/>
  <c r="D22" s="1"/>
  <c r="A23"/>
  <c r="B23"/>
  <c r="C23"/>
  <c r="E23"/>
  <c r="D23" s="1"/>
  <c r="A24"/>
  <c r="B24"/>
  <c r="C24"/>
  <c r="E24"/>
  <c r="D24" s="1"/>
  <c r="A25"/>
  <c r="B25"/>
  <c r="C25"/>
  <c r="E25"/>
  <c r="D25" s="1"/>
  <c r="A26"/>
  <c r="B26"/>
  <c r="C26"/>
  <c r="E26"/>
  <c r="D26" s="1"/>
  <c r="A27"/>
  <c r="B27"/>
  <c r="C27"/>
  <c r="E27"/>
  <c r="D27" s="1"/>
  <c r="A28"/>
  <c r="B28"/>
  <c r="C28"/>
  <c r="E28"/>
  <c r="D28" s="1"/>
  <c r="A29"/>
  <c r="B29"/>
  <c r="C29"/>
  <c r="E29"/>
  <c r="D29" s="1"/>
  <c r="A30"/>
  <c r="B30"/>
  <c r="C30"/>
  <c r="E30"/>
  <c r="D30" s="1"/>
  <c r="A31"/>
  <c r="B31"/>
  <c r="C31"/>
  <c r="E31"/>
  <c r="D31" s="1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C3" i="86"/>
  <c r="E3"/>
  <c r="A4"/>
  <c r="B4"/>
  <c r="C4"/>
  <c r="E4"/>
  <c r="A5"/>
  <c r="B5"/>
  <c r="C5"/>
  <c r="E5"/>
  <c r="D5" s="1"/>
  <c r="A6"/>
  <c r="B6"/>
  <c r="C6"/>
  <c r="E6"/>
  <c r="D6" s="1"/>
  <c r="A7"/>
  <c r="B7"/>
  <c r="C7"/>
  <c r="E7"/>
  <c r="D7" s="1"/>
  <c r="A8"/>
  <c r="B8"/>
  <c r="C8"/>
  <c r="E8"/>
  <c r="D8" s="1"/>
  <c r="A9"/>
  <c r="B9"/>
  <c r="C9"/>
  <c r="E9"/>
  <c r="D9" s="1"/>
  <c r="A10"/>
  <c r="B10"/>
  <c r="C10"/>
  <c r="E10"/>
  <c r="D10" s="1"/>
  <c r="A11"/>
  <c r="B11"/>
  <c r="C11"/>
  <c r="E11"/>
  <c r="D11" s="1"/>
  <c r="A12"/>
  <c r="B12"/>
  <c r="C12"/>
  <c r="E12"/>
  <c r="D12" s="1"/>
  <c r="A13"/>
  <c r="B13"/>
  <c r="C13"/>
  <c r="E13"/>
  <c r="D13" s="1"/>
  <c r="A14"/>
  <c r="B14"/>
  <c r="C14"/>
  <c r="E14"/>
  <c r="D14" s="1"/>
  <c r="A15"/>
  <c r="B15"/>
  <c r="C15"/>
  <c r="E15"/>
  <c r="D15" s="1"/>
  <c r="A16"/>
  <c r="B16"/>
  <c r="C16"/>
  <c r="E16"/>
  <c r="D16" s="1"/>
  <c r="A17"/>
  <c r="B17"/>
  <c r="C17"/>
  <c r="E17"/>
  <c r="D17" s="1"/>
  <c r="A18"/>
  <c r="B18"/>
  <c r="C18"/>
  <c r="E18"/>
  <c r="D18" s="1"/>
  <c r="A19"/>
  <c r="B19"/>
  <c r="C19"/>
  <c r="E19"/>
  <c r="D19" s="1"/>
  <c r="A20"/>
  <c r="B20"/>
  <c r="C20"/>
  <c r="E20"/>
  <c r="D20" s="1"/>
  <c r="A21"/>
  <c r="B21"/>
  <c r="C21"/>
  <c r="E21"/>
  <c r="D21" s="1"/>
  <c r="A22"/>
  <c r="B22"/>
  <c r="C22"/>
  <c r="E22"/>
  <c r="D22" s="1"/>
  <c r="A23"/>
  <c r="B23"/>
  <c r="C23"/>
  <c r="E23"/>
  <c r="D23" s="1"/>
  <c r="A24"/>
  <c r="B24"/>
  <c r="C24"/>
  <c r="E24"/>
  <c r="A25"/>
  <c r="B25"/>
  <c r="C25"/>
  <c r="E25"/>
  <c r="D25" s="1"/>
  <c r="A26"/>
  <c r="B26"/>
  <c r="C26"/>
  <c r="E26"/>
  <c r="D26" s="1"/>
  <c r="A27"/>
  <c r="B27"/>
  <c r="C27"/>
  <c r="E27"/>
  <c r="D27" s="1"/>
  <c r="A28"/>
  <c r="B28"/>
  <c r="C28"/>
  <c r="E28"/>
  <c r="D28" s="1"/>
  <c r="A29"/>
  <c r="B29"/>
  <c r="C29"/>
  <c r="E29"/>
  <c r="D29" s="1"/>
  <c r="A30"/>
  <c r="B30"/>
  <c r="C30"/>
  <c r="E30"/>
  <c r="D30" s="1"/>
  <c r="A31"/>
  <c r="B31"/>
  <c r="C31"/>
  <c r="E31"/>
  <c r="D31" s="1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C3" i="87"/>
  <c r="H1"/>
  <c r="E3"/>
  <c r="A4"/>
  <c r="B4"/>
  <c r="C4"/>
  <c r="E4"/>
  <c r="A5"/>
  <c r="B5"/>
  <c r="C5"/>
  <c r="E5"/>
  <c r="D5" s="1"/>
  <c r="A6"/>
  <c r="B6"/>
  <c r="C6"/>
  <c r="E6"/>
  <c r="D6" s="1"/>
  <c r="A7"/>
  <c r="B7"/>
  <c r="C7"/>
  <c r="E7"/>
  <c r="D7" s="1"/>
  <c r="A8"/>
  <c r="B8"/>
  <c r="C8"/>
  <c r="E8"/>
  <c r="D8" s="1"/>
  <c r="A9"/>
  <c r="B9"/>
  <c r="C9"/>
  <c r="E9"/>
  <c r="D9" s="1"/>
  <c r="A10"/>
  <c r="B10"/>
  <c r="C10"/>
  <c r="E10"/>
  <c r="D10" s="1"/>
  <c r="A11"/>
  <c r="B11"/>
  <c r="C11"/>
  <c r="E11"/>
  <c r="D11" s="1"/>
  <c r="A12"/>
  <c r="B12"/>
  <c r="C12"/>
  <c r="E12"/>
  <c r="D12" s="1"/>
  <c r="A13"/>
  <c r="B13"/>
  <c r="C13"/>
  <c r="E13"/>
  <c r="D13" s="1"/>
  <c r="A14"/>
  <c r="B14"/>
  <c r="C14"/>
  <c r="E14"/>
  <c r="D14" s="1"/>
  <c r="A15"/>
  <c r="B15"/>
  <c r="C15"/>
  <c r="E15"/>
  <c r="D15" s="1"/>
  <c r="A16"/>
  <c r="B16"/>
  <c r="C16"/>
  <c r="E16"/>
  <c r="D16" s="1"/>
  <c r="A17"/>
  <c r="B17"/>
  <c r="C17"/>
  <c r="E17"/>
  <c r="D17" s="1"/>
  <c r="A18"/>
  <c r="B18"/>
  <c r="C18"/>
  <c r="E18"/>
  <c r="D18" s="1"/>
  <c r="A19"/>
  <c r="B19"/>
  <c r="C19"/>
  <c r="E19"/>
  <c r="D19" s="1"/>
  <c r="A20"/>
  <c r="B20"/>
  <c r="C20"/>
  <c r="E20"/>
  <c r="D20" s="1"/>
  <c r="A21"/>
  <c r="B21"/>
  <c r="C21"/>
  <c r="E21"/>
  <c r="D21" s="1"/>
  <c r="A22"/>
  <c r="B22"/>
  <c r="C22"/>
  <c r="E22"/>
  <c r="D22" s="1"/>
  <c r="A23"/>
  <c r="B23"/>
  <c r="C23"/>
  <c r="E23"/>
  <c r="D23" s="1"/>
  <c r="A24"/>
  <c r="B24"/>
  <c r="C24"/>
  <c r="E24"/>
  <c r="D24" s="1"/>
  <c r="A25"/>
  <c r="B25"/>
  <c r="C25"/>
  <c r="E25"/>
  <c r="D25" s="1"/>
  <c r="A26"/>
  <c r="B26"/>
  <c r="C26"/>
  <c r="E26"/>
  <c r="D26" s="1"/>
  <c r="A27"/>
  <c r="B27"/>
  <c r="C27"/>
  <c r="E27"/>
  <c r="D27" s="1"/>
  <c r="A28"/>
  <c r="B28"/>
  <c r="C28"/>
  <c r="E28"/>
  <c r="D28" s="1"/>
  <c r="A29"/>
  <c r="B29"/>
  <c r="C29"/>
  <c r="E29"/>
  <c r="D29" s="1"/>
  <c r="A30"/>
  <c r="B30"/>
  <c r="C30"/>
  <c r="E30"/>
  <c r="D30" s="1"/>
  <c r="A31"/>
  <c r="B31"/>
  <c r="C31"/>
  <c r="E31"/>
  <c r="D31" s="1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C3" i="88"/>
  <c r="H1"/>
  <c r="E3"/>
  <c r="A4"/>
  <c r="B4"/>
  <c r="C4"/>
  <c r="E4"/>
  <c r="D4" s="1"/>
  <c r="A5"/>
  <c r="B5"/>
  <c r="C5"/>
  <c r="E5"/>
  <c r="D5" s="1"/>
  <c r="A6"/>
  <c r="B6"/>
  <c r="C6"/>
  <c r="E6"/>
  <c r="D6" s="1"/>
  <c r="A7"/>
  <c r="B7"/>
  <c r="C7"/>
  <c r="E7"/>
  <c r="D7" s="1"/>
  <c r="A8"/>
  <c r="B8"/>
  <c r="C8"/>
  <c r="E8"/>
  <c r="D8" s="1"/>
  <c r="A9"/>
  <c r="B9"/>
  <c r="C9"/>
  <c r="E9"/>
  <c r="D9" s="1"/>
  <c r="A10"/>
  <c r="B10"/>
  <c r="C10"/>
  <c r="E10"/>
  <c r="D10" s="1"/>
  <c r="A11"/>
  <c r="B11"/>
  <c r="C11"/>
  <c r="E11"/>
  <c r="D11" s="1"/>
  <c r="A12"/>
  <c r="B12"/>
  <c r="C12"/>
  <c r="E12"/>
  <c r="D12" s="1"/>
  <c r="A13"/>
  <c r="B13"/>
  <c r="C13"/>
  <c r="E13"/>
  <c r="D13" s="1"/>
  <c r="A14"/>
  <c r="B14"/>
  <c r="C14"/>
  <c r="E14"/>
  <c r="D14" s="1"/>
  <c r="A15"/>
  <c r="B15"/>
  <c r="C15"/>
  <c r="E15"/>
  <c r="D15" s="1"/>
  <c r="A16"/>
  <c r="B16"/>
  <c r="C16"/>
  <c r="E16"/>
  <c r="D16" s="1"/>
  <c r="A17"/>
  <c r="B17"/>
  <c r="C17"/>
  <c r="E17"/>
  <c r="D17" s="1"/>
  <c r="A18"/>
  <c r="B18"/>
  <c r="C18"/>
  <c r="E18"/>
  <c r="D18" s="1"/>
  <c r="A19"/>
  <c r="B19"/>
  <c r="C19"/>
  <c r="E19"/>
  <c r="D19" s="1"/>
  <c r="A20"/>
  <c r="B20"/>
  <c r="C20"/>
  <c r="E20"/>
  <c r="D20" s="1"/>
  <c r="A21"/>
  <c r="B21"/>
  <c r="C21"/>
  <c r="E21"/>
  <c r="D21" s="1"/>
  <c r="A22"/>
  <c r="B22"/>
  <c r="C22"/>
  <c r="E22"/>
  <c r="D22" s="1"/>
  <c r="A23"/>
  <c r="B23"/>
  <c r="C23"/>
  <c r="E23"/>
  <c r="D23" s="1"/>
  <c r="A24"/>
  <c r="B24"/>
  <c r="C24"/>
  <c r="E24"/>
  <c r="A25"/>
  <c r="B25"/>
  <c r="C25"/>
  <c r="E25"/>
  <c r="D25" s="1"/>
  <c r="A26"/>
  <c r="B26"/>
  <c r="C26"/>
  <c r="E26"/>
  <c r="D26" s="1"/>
  <c r="A27"/>
  <c r="B27"/>
  <c r="C27"/>
  <c r="E27"/>
  <c r="D27" s="1"/>
  <c r="A28"/>
  <c r="B28"/>
  <c r="C28"/>
  <c r="E28"/>
  <c r="D28" s="1"/>
  <c r="A29"/>
  <c r="B29"/>
  <c r="C29"/>
  <c r="E29"/>
  <c r="D29" s="1"/>
  <c r="A30"/>
  <c r="B30"/>
  <c r="C30"/>
  <c r="E30"/>
  <c r="D30" s="1"/>
  <c r="A31"/>
  <c r="B31"/>
  <c r="C31"/>
  <c r="E31"/>
  <c r="D31" s="1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H1" i="89"/>
  <c r="C3"/>
  <c r="D3"/>
  <c r="E3"/>
  <c r="A4"/>
  <c r="B4"/>
  <c r="C4"/>
  <c r="E4"/>
  <c r="D4" s="1"/>
  <c r="A5"/>
  <c r="B5"/>
  <c r="C5"/>
  <c r="E5"/>
  <c r="A6"/>
  <c r="B6"/>
  <c r="C6"/>
  <c r="E6"/>
  <c r="D6" s="1"/>
  <c r="A7"/>
  <c r="B7"/>
  <c r="C7"/>
  <c r="E7"/>
  <c r="D7" s="1"/>
  <c r="A8"/>
  <c r="B8"/>
  <c r="C8"/>
  <c r="E8"/>
  <c r="D8" s="1"/>
  <c r="A9"/>
  <c r="B9"/>
  <c r="C9"/>
  <c r="E9"/>
  <c r="D9" s="1"/>
  <c r="A10"/>
  <c r="B10"/>
  <c r="C10"/>
  <c r="E10"/>
  <c r="D10" s="1"/>
  <c r="A11"/>
  <c r="B11"/>
  <c r="C11"/>
  <c r="E11"/>
  <c r="D11" s="1"/>
  <c r="A12"/>
  <c r="B12"/>
  <c r="C12"/>
  <c r="E12"/>
  <c r="D12" s="1"/>
  <c r="A13"/>
  <c r="B13"/>
  <c r="C13"/>
  <c r="E13"/>
  <c r="D13" s="1"/>
  <c r="A14"/>
  <c r="B14"/>
  <c r="C14"/>
  <c r="E14"/>
  <c r="D14" s="1"/>
  <c r="A15"/>
  <c r="B15"/>
  <c r="C15"/>
  <c r="E15"/>
  <c r="D15" s="1"/>
  <c r="A16"/>
  <c r="B16"/>
  <c r="C16"/>
  <c r="E16"/>
  <c r="D16" s="1"/>
  <c r="A17"/>
  <c r="B17"/>
  <c r="C17"/>
  <c r="E17"/>
  <c r="D17" s="1"/>
  <c r="A18"/>
  <c r="B18"/>
  <c r="C18"/>
  <c r="E18"/>
  <c r="D18" s="1"/>
  <c r="A19"/>
  <c r="B19"/>
  <c r="C19"/>
  <c r="E19"/>
  <c r="D19" s="1"/>
  <c r="A20"/>
  <c r="B20"/>
  <c r="C20"/>
  <c r="E20"/>
  <c r="D20" s="1"/>
  <c r="A21"/>
  <c r="B21"/>
  <c r="C21"/>
  <c r="E21"/>
  <c r="D21" s="1"/>
  <c r="A22"/>
  <c r="B22"/>
  <c r="C22"/>
  <c r="E22"/>
  <c r="D22" s="1"/>
  <c r="A23"/>
  <c r="B23"/>
  <c r="C23"/>
  <c r="E23"/>
  <c r="D23" s="1"/>
  <c r="A24"/>
  <c r="B24"/>
  <c r="C24"/>
  <c r="E24"/>
  <c r="D24" s="1"/>
  <c r="A25"/>
  <c r="B25"/>
  <c r="C25"/>
  <c r="E25"/>
  <c r="D25" s="1"/>
  <c r="A26"/>
  <c r="B26"/>
  <c r="C26"/>
  <c r="E26"/>
  <c r="D26" s="1"/>
  <c r="A27"/>
  <c r="B27"/>
  <c r="C27"/>
  <c r="E27"/>
  <c r="D27" s="1"/>
  <c r="A28"/>
  <c r="B28"/>
  <c r="C28"/>
  <c r="E28"/>
  <c r="D28" s="1"/>
  <c r="A29"/>
  <c r="B29"/>
  <c r="C29"/>
  <c r="E29"/>
  <c r="D29" s="1"/>
  <c r="A30"/>
  <c r="B30"/>
  <c r="C30"/>
  <c r="E30"/>
  <c r="D30" s="1"/>
  <c r="A31"/>
  <c r="B31"/>
  <c r="C31"/>
  <c r="E31"/>
  <c r="D31" s="1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C3" i="79"/>
  <c r="E3"/>
  <c r="A4"/>
  <c r="B4"/>
  <c r="C4"/>
  <c r="E4"/>
  <c r="A5"/>
  <c r="B5"/>
  <c r="C5"/>
  <c r="E5"/>
  <c r="D5" s="1"/>
  <c r="A6"/>
  <c r="B6"/>
  <c r="C6"/>
  <c r="E6"/>
  <c r="D6" s="1"/>
  <c r="A7"/>
  <c r="B7"/>
  <c r="C7"/>
  <c r="E7"/>
  <c r="D7" s="1"/>
  <c r="A8"/>
  <c r="B8"/>
  <c r="C8"/>
  <c r="E8"/>
  <c r="D8" s="1"/>
  <c r="A9"/>
  <c r="B9"/>
  <c r="C9"/>
  <c r="E9"/>
  <c r="D9" s="1"/>
  <c r="A10"/>
  <c r="B10"/>
  <c r="C10"/>
  <c r="E10"/>
  <c r="D10" s="1"/>
  <c r="A11"/>
  <c r="B11"/>
  <c r="C11"/>
  <c r="E11"/>
  <c r="D11" s="1"/>
  <c r="A12"/>
  <c r="B12"/>
  <c r="C12"/>
  <c r="E12"/>
  <c r="D12" s="1"/>
  <c r="A13"/>
  <c r="B13"/>
  <c r="C13"/>
  <c r="E13"/>
  <c r="D13" s="1"/>
  <c r="A14"/>
  <c r="B14"/>
  <c r="C14"/>
  <c r="E14"/>
  <c r="A15"/>
  <c r="B15"/>
  <c r="C15"/>
  <c r="E15"/>
  <c r="D15" s="1"/>
  <c r="A16"/>
  <c r="B16"/>
  <c r="C16"/>
  <c r="E16"/>
  <c r="D16" s="1"/>
  <c r="A17"/>
  <c r="B17"/>
  <c r="C17"/>
  <c r="E17"/>
  <c r="D17" s="1"/>
  <c r="A18"/>
  <c r="B18"/>
  <c r="C18"/>
  <c r="E18"/>
  <c r="D18" s="1"/>
  <c r="A19"/>
  <c r="B19"/>
  <c r="C19"/>
  <c r="E19"/>
  <c r="D19" s="1"/>
  <c r="A20"/>
  <c r="B20"/>
  <c r="C20"/>
  <c r="E20"/>
  <c r="D20" s="1"/>
  <c r="A21"/>
  <c r="B21"/>
  <c r="C21"/>
  <c r="E21"/>
  <c r="D21" s="1"/>
  <c r="A22"/>
  <c r="B22"/>
  <c r="C22"/>
  <c r="E22"/>
  <c r="D22" s="1"/>
  <c r="A23"/>
  <c r="B23"/>
  <c r="C23"/>
  <c r="E23"/>
  <c r="D23" s="1"/>
  <c r="A24"/>
  <c r="B24"/>
  <c r="C24"/>
  <c r="E24"/>
  <c r="D24" s="1"/>
  <c r="A25"/>
  <c r="B25"/>
  <c r="C25"/>
  <c r="E25"/>
  <c r="D25" s="1"/>
  <c r="A26"/>
  <c r="B26"/>
  <c r="C26"/>
  <c r="E26"/>
  <c r="D26" s="1"/>
  <c r="A27"/>
  <c r="B27"/>
  <c r="C27"/>
  <c r="E27"/>
  <c r="D27" s="1"/>
  <c r="A28"/>
  <c r="B28"/>
  <c r="C28"/>
  <c r="E28"/>
  <c r="D28" s="1"/>
  <c r="A29"/>
  <c r="B29"/>
  <c r="C29"/>
  <c r="E29"/>
  <c r="D29" s="1"/>
  <c r="A30"/>
  <c r="B30"/>
  <c r="C30"/>
  <c r="E30"/>
  <c r="D30" s="1"/>
  <c r="A31"/>
  <c r="B31"/>
  <c r="C31"/>
  <c r="E31"/>
  <c r="D31" s="1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H1" i="80"/>
  <c r="C3"/>
  <c r="D3"/>
  <c r="E3"/>
  <c r="A4"/>
  <c r="B4"/>
  <c r="C4"/>
  <c r="E4"/>
  <c r="D4" s="1"/>
  <c r="A5"/>
  <c r="B5"/>
  <c r="C5"/>
  <c r="E5"/>
  <c r="A6"/>
  <c r="B6"/>
  <c r="C6"/>
  <c r="E6"/>
  <c r="D6" s="1"/>
  <c r="A7"/>
  <c r="B7"/>
  <c r="C7"/>
  <c r="E7"/>
  <c r="D7" s="1"/>
  <c r="A8"/>
  <c r="B8"/>
  <c r="C8"/>
  <c r="E8"/>
  <c r="D8" s="1"/>
  <c r="A9"/>
  <c r="B9"/>
  <c r="C9"/>
  <c r="E9"/>
  <c r="D9" s="1"/>
  <c r="A10"/>
  <c r="B10"/>
  <c r="C10"/>
  <c r="E10"/>
  <c r="D10" s="1"/>
  <c r="A11"/>
  <c r="B11"/>
  <c r="C11"/>
  <c r="E11"/>
  <c r="D11" s="1"/>
  <c r="A12"/>
  <c r="B12"/>
  <c r="C12"/>
  <c r="E12"/>
  <c r="D12" s="1"/>
  <c r="A13"/>
  <c r="B13"/>
  <c r="C13"/>
  <c r="E13"/>
  <c r="D13" s="1"/>
  <c r="A14"/>
  <c r="B14"/>
  <c r="C14"/>
  <c r="E14"/>
  <c r="D14" s="1"/>
  <c r="A15"/>
  <c r="B15"/>
  <c r="C15"/>
  <c r="E15"/>
  <c r="D15" s="1"/>
  <c r="A16"/>
  <c r="B16"/>
  <c r="C16"/>
  <c r="E16"/>
  <c r="D16" s="1"/>
  <c r="A17"/>
  <c r="B17"/>
  <c r="C17"/>
  <c r="E17"/>
  <c r="D17" s="1"/>
  <c r="A18"/>
  <c r="B18"/>
  <c r="C18"/>
  <c r="E18"/>
  <c r="A19"/>
  <c r="B19"/>
  <c r="C19"/>
  <c r="E19"/>
  <c r="D19" s="1"/>
  <c r="A20"/>
  <c r="B20"/>
  <c r="C20"/>
  <c r="E20"/>
  <c r="D20" s="1"/>
  <c r="A21"/>
  <c r="B21"/>
  <c r="C21"/>
  <c r="E21"/>
  <c r="D21" s="1"/>
  <c r="A22"/>
  <c r="B22"/>
  <c r="C22"/>
  <c r="E22"/>
  <c r="D22" s="1"/>
  <c r="A23"/>
  <c r="B23"/>
  <c r="C23"/>
  <c r="E23"/>
  <c r="D23" s="1"/>
  <c r="A24"/>
  <c r="B24"/>
  <c r="C24"/>
  <c r="E24"/>
  <c r="D24" s="1"/>
  <c r="A25"/>
  <c r="B25"/>
  <c r="C25"/>
  <c r="E25"/>
  <c r="D25"/>
  <c r="A26"/>
  <c r="B26"/>
  <c r="C26"/>
  <c r="E26"/>
  <c r="D26" s="1"/>
  <c r="A27"/>
  <c r="B27"/>
  <c r="C27"/>
  <c r="E27"/>
  <c r="D27" s="1"/>
  <c r="A28"/>
  <c r="B28"/>
  <c r="C28"/>
  <c r="E28"/>
  <c r="D28" s="1"/>
  <c r="A29"/>
  <c r="B29"/>
  <c r="C29"/>
  <c r="E29"/>
  <c r="D29" s="1"/>
  <c r="A30"/>
  <c r="B30"/>
  <c r="C30"/>
  <c r="E30"/>
  <c r="D30" s="1"/>
  <c r="A31"/>
  <c r="B31"/>
  <c r="C31"/>
  <c r="E31"/>
  <c r="D31" s="1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C3" i="81"/>
  <c r="H1"/>
  <c r="E3"/>
  <c r="A4"/>
  <c r="B4"/>
  <c r="C4"/>
  <c r="E4"/>
  <c r="A5"/>
  <c r="B5"/>
  <c r="C5"/>
  <c r="E5"/>
  <c r="D5" s="1"/>
  <c r="A6"/>
  <c r="B6"/>
  <c r="C6"/>
  <c r="E6"/>
  <c r="D6" s="1"/>
  <c r="A7"/>
  <c r="B7"/>
  <c r="C7"/>
  <c r="E7"/>
  <c r="D7" s="1"/>
  <c r="A8"/>
  <c r="B8"/>
  <c r="C8"/>
  <c r="E8"/>
  <c r="D8" s="1"/>
  <c r="A9"/>
  <c r="B9"/>
  <c r="C9"/>
  <c r="E9"/>
  <c r="D9" s="1"/>
  <c r="A10"/>
  <c r="B10"/>
  <c r="C10"/>
  <c r="E10"/>
  <c r="D10" s="1"/>
  <c r="A11"/>
  <c r="B11"/>
  <c r="C11"/>
  <c r="E11"/>
  <c r="D11" s="1"/>
  <c r="A12"/>
  <c r="B12"/>
  <c r="C12"/>
  <c r="E12"/>
  <c r="D12" s="1"/>
  <c r="A13"/>
  <c r="B13"/>
  <c r="C13"/>
  <c r="E13"/>
  <c r="D13" s="1"/>
  <c r="A14"/>
  <c r="B14"/>
  <c r="C14"/>
  <c r="E14"/>
  <c r="A15"/>
  <c r="B15"/>
  <c r="C15"/>
  <c r="E15"/>
  <c r="A16"/>
  <c r="B16"/>
  <c r="C16"/>
  <c r="E16"/>
  <c r="D16" s="1"/>
  <c r="A17"/>
  <c r="B17"/>
  <c r="C17"/>
  <c r="E17"/>
  <c r="D17" s="1"/>
  <c r="A18"/>
  <c r="B18"/>
  <c r="C18"/>
  <c r="E18"/>
  <c r="D18" s="1"/>
  <c r="A19"/>
  <c r="B19"/>
  <c r="C19"/>
  <c r="E19"/>
  <c r="D19" s="1"/>
  <c r="A20"/>
  <c r="B20"/>
  <c r="C20"/>
  <c r="E20"/>
  <c r="D20" s="1"/>
  <c r="A21"/>
  <c r="B21"/>
  <c r="C21"/>
  <c r="E21"/>
  <c r="D21" s="1"/>
  <c r="A22"/>
  <c r="B22"/>
  <c r="C22"/>
  <c r="E22"/>
  <c r="D22" s="1"/>
  <c r="A23"/>
  <c r="B23"/>
  <c r="C23"/>
  <c r="E23"/>
  <c r="D23" s="1"/>
  <c r="A24"/>
  <c r="B24"/>
  <c r="C24"/>
  <c r="E24"/>
  <c r="A25"/>
  <c r="B25"/>
  <c r="C25"/>
  <c r="E25"/>
  <c r="D25" s="1"/>
  <c r="A26"/>
  <c r="B26"/>
  <c r="C26"/>
  <c r="E26"/>
  <c r="D26" s="1"/>
  <c r="A27"/>
  <c r="B27"/>
  <c r="C27"/>
  <c r="E27"/>
  <c r="D27" s="1"/>
  <c r="A28"/>
  <c r="B28"/>
  <c r="C28"/>
  <c r="E28"/>
  <c r="D28" s="1"/>
  <c r="A29"/>
  <c r="B29"/>
  <c r="C29"/>
  <c r="E29"/>
  <c r="D29" s="1"/>
  <c r="A30"/>
  <c r="B30"/>
  <c r="C30"/>
  <c r="E30"/>
  <c r="D30" s="1"/>
  <c r="A31"/>
  <c r="B31"/>
  <c r="C31"/>
  <c r="E31"/>
  <c r="D31" s="1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H1" i="82"/>
  <c r="C3"/>
  <c r="D3"/>
  <c r="E3"/>
  <c r="A4"/>
  <c r="B4"/>
  <c r="C4"/>
  <c r="E4"/>
  <c r="D4" s="1"/>
  <c r="A5"/>
  <c r="B5"/>
  <c r="C5"/>
  <c r="E5"/>
  <c r="D5" s="1"/>
  <c r="A6"/>
  <c r="B6"/>
  <c r="C6"/>
  <c r="E6"/>
  <c r="D6" s="1"/>
  <c r="A7"/>
  <c r="B7"/>
  <c r="C7"/>
  <c r="E7"/>
  <c r="D7" s="1"/>
  <c r="A8"/>
  <c r="B8"/>
  <c r="C8"/>
  <c r="E8"/>
  <c r="D8" s="1"/>
  <c r="A9"/>
  <c r="B9"/>
  <c r="C9"/>
  <c r="E9"/>
  <c r="D9" s="1"/>
  <c r="A10"/>
  <c r="B10"/>
  <c r="C10"/>
  <c r="E10"/>
  <c r="D10" s="1"/>
  <c r="A11"/>
  <c r="B11"/>
  <c r="C11"/>
  <c r="E11"/>
  <c r="D11" s="1"/>
  <c r="A12"/>
  <c r="B12"/>
  <c r="C12"/>
  <c r="E12"/>
  <c r="D12" s="1"/>
  <c r="A13"/>
  <c r="B13"/>
  <c r="C13"/>
  <c r="E13"/>
  <c r="D13" s="1"/>
  <c r="A14"/>
  <c r="B14"/>
  <c r="C14"/>
  <c r="E14"/>
  <c r="D14" s="1"/>
  <c r="A15"/>
  <c r="B15"/>
  <c r="C15"/>
  <c r="E15"/>
  <c r="A16"/>
  <c r="B16"/>
  <c r="C16"/>
  <c r="E16"/>
  <c r="D16" s="1"/>
  <c r="A17"/>
  <c r="B17"/>
  <c r="C17"/>
  <c r="E17"/>
  <c r="D17" s="1"/>
  <c r="A18"/>
  <c r="B18"/>
  <c r="C18"/>
  <c r="E18"/>
  <c r="D18" s="1"/>
  <c r="A19"/>
  <c r="B19"/>
  <c r="C19"/>
  <c r="E19"/>
  <c r="D19" s="1"/>
  <c r="A20"/>
  <c r="B20"/>
  <c r="C20"/>
  <c r="E20"/>
  <c r="D20" s="1"/>
  <c r="A21"/>
  <c r="B21"/>
  <c r="C21"/>
  <c r="E21"/>
  <c r="D21" s="1"/>
  <c r="A22"/>
  <c r="B22"/>
  <c r="C22"/>
  <c r="E22"/>
  <c r="D22" s="1"/>
  <c r="A23"/>
  <c r="B23"/>
  <c r="C23"/>
  <c r="E23"/>
  <c r="D23" s="1"/>
  <c r="A24"/>
  <c r="B24"/>
  <c r="C24"/>
  <c r="E24"/>
  <c r="A25"/>
  <c r="B25"/>
  <c r="C25"/>
  <c r="E25"/>
  <c r="D25" s="1"/>
  <c r="A26"/>
  <c r="B26"/>
  <c r="C26"/>
  <c r="E26"/>
  <c r="D26" s="1"/>
  <c r="A27"/>
  <c r="B27"/>
  <c r="C27"/>
  <c r="E27"/>
  <c r="D27" s="1"/>
  <c r="A28"/>
  <c r="B28"/>
  <c r="C28"/>
  <c r="E28"/>
  <c r="D28" s="1"/>
  <c r="A29"/>
  <c r="B29"/>
  <c r="C29"/>
  <c r="E29"/>
  <c r="D29" s="1"/>
  <c r="A30"/>
  <c r="B30"/>
  <c r="C30"/>
  <c r="E30"/>
  <c r="D30" s="1"/>
  <c r="A31"/>
  <c r="B31"/>
  <c r="C31"/>
  <c r="E31"/>
  <c r="D31" s="1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C3" i="83"/>
  <c r="H1"/>
  <c r="E3"/>
  <c r="A4"/>
  <c r="B4"/>
  <c r="C4"/>
  <c r="E4"/>
  <c r="D4" s="1"/>
  <c r="A5"/>
  <c r="B5"/>
  <c r="C5"/>
  <c r="E5"/>
  <c r="D5" s="1"/>
  <c r="A6"/>
  <c r="B6"/>
  <c r="C6"/>
  <c r="E6"/>
  <c r="D6" s="1"/>
  <c r="A7"/>
  <c r="B7"/>
  <c r="C7"/>
  <c r="E7"/>
  <c r="D7" s="1"/>
  <c r="A8"/>
  <c r="B8"/>
  <c r="C8"/>
  <c r="E8"/>
  <c r="D8" s="1"/>
  <c r="A9"/>
  <c r="B9"/>
  <c r="C9"/>
  <c r="E9"/>
  <c r="D9" s="1"/>
  <c r="A10"/>
  <c r="B10"/>
  <c r="C10"/>
  <c r="E10"/>
  <c r="D10" s="1"/>
  <c r="A11"/>
  <c r="B11"/>
  <c r="C11"/>
  <c r="E11"/>
  <c r="D11" s="1"/>
  <c r="A12"/>
  <c r="B12"/>
  <c r="C12"/>
  <c r="E12"/>
  <c r="D12" s="1"/>
  <c r="A13"/>
  <c r="B13"/>
  <c r="C13"/>
  <c r="E13"/>
  <c r="D13" s="1"/>
  <c r="A14"/>
  <c r="B14"/>
  <c r="C14"/>
  <c r="E14"/>
  <c r="D14" s="1"/>
  <c r="A15"/>
  <c r="B15"/>
  <c r="C15"/>
  <c r="E15"/>
  <c r="D15" s="1"/>
  <c r="A16"/>
  <c r="B16"/>
  <c r="C16"/>
  <c r="E16"/>
  <c r="D16" s="1"/>
  <c r="A17"/>
  <c r="B17"/>
  <c r="C17"/>
  <c r="E17"/>
  <c r="D17" s="1"/>
  <c r="A18"/>
  <c r="B18"/>
  <c r="C18"/>
  <c r="E18"/>
  <c r="D18" s="1"/>
  <c r="A19"/>
  <c r="B19"/>
  <c r="C19"/>
  <c r="E19"/>
  <c r="D19" s="1"/>
  <c r="A20"/>
  <c r="B20"/>
  <c r="C20"/>
  <c r="E20"/>
  <c r="D20" s="1"/>
  <c r="A21"/>
  <c r="B21"/>
  <c r="C21"/>
  <c r="E21"/>
  <c r="D21" s="1"/>
  <c r="A22"/>
  <c r="B22"/>
  <c r="C22"/>
  <c r="E22"/>
  <c r="D22" s="1"/>
  <c r="A23"/>
  <c r="B23"/>
  <c r="C23"/>
  <c r="E23"/>
  <c r="D23" s="1"/>
  <c r="A24"/>
  <c r="B24"/>
  <c r="C24"/>
  <c r="E24"/>
  <c r="D24" s="1"/>
  <c r="A25"/>
  <c r="B25"/>
  <c r="C25"/>
  <c r="E25"/>
  <c r="D25" s="1"/>
  <c r="A26"/>
  <c r="B26"/>
  <c r="C26"/>
  <c r="E26"/>
  <c r="D26" s="1"/>
  <c r="A27"/>
  <c r="B27"/>
  <c r="C27"/>
  <c r="E27"/>
  <c r="D27" s="1"/>
  <c r="A28"/>
  <c r="B28"/>
  <c r="C28"/>
  <c r="E28"/>
  <c r="D28" s="1"/>
  <c r="A29"/>
  <c r="B29"/>
  <c r="C29"/>
  <c r="E29"/>
  <c r="D29" s="1"/>
  <c r="A30"/>
  <c r="B30"/>
  <c r="C30"/>
  <c r="E30"/>
  <c r="D30" s="1"/>
  <c r="A31"/>
  <c r="B31"/>
  <c r="C31"/>
  <c r="E31"/>
  <c r="D31" s="1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E4" i="67"/>
  <c r="C3"/>
  <c r="H1"/>
  <c r="E3"/>
  <c r="A4"/>
  <c r="B4"/>
  <c r="C4"/>
  <c r="A5"/>
  <c r="B5"/>
  <c r="C5"/>
  <c r="E5"/>
  <c r="D5" s="1"/>
  <c r="A6"/>
  <c r="B6"/>
  <c r="C6"/>
  <c r="E6"/>
  <c r="D6" s="1"/>
  <c r="A7"/>
  <c r="B7"/>
  <c r="C7"/>
  <c r="E7"/>
  <c r="D7" s="1"/>
  <c r="A8"/>
  <c r="B8"/>
  <c r="C8"/>
  <c r="E8"/>
  <c r="D8" s="1"/>
  <c r="A9"/>
  <c r="B9"/>
  <c r="C9"/>
  <c r="E9"/>
  <c r="D9" s="1"/>
  <c r="A10"/>
  <c r="B10"/>
  <c r="C10"/>
  <c r="E10"/>
  <c r="D10" s="1"/>
  <c r="A11"/>
  <c r="B11"/>
  <c r="C11"/>
  <c r="E11"/>
  <c r="D11" s="1"/>
  <c r="A12"/>
  <c r="B12"/>
  <c r="C12"/>
  <c r="E12"/>
  <c r="D12" s="1"/>
  <c r="A13"/>
  <c r="B13"/>
  <c r="C13"/>
  <c r="E13"/>
  <c r="D13" s="1"/>
  <c r="A14"/>
  <c r="B14"/>
  <c r="C14"/>
  <c r="E14"/>
  <c r="A15"/>
  <c r="B15"/>
  <c r="C15"/>
  <c r="E15"/>
  <c r="D15" s="1"/>
  <c r="A16"/>
  <c r="B16"/>
  <c r="C16"/>
  <c r="E16"/>
  <c r="D16" s="1"/>
  <c r="A17"/>
  <c r="B17"/>
  <c r="C17"/>
  <c r="E17"/>
  <c r="D17" s="1"/>
  <c r="A18"/>
  <c r="B18"/>
  <c r="C18"/>
  <c r="E18"/>
  <c r="D18" s="1"/>
  <c r="A19"/>
  <c r="B19"/>
  <c r="C19"/>
  <c r="E19"/>
  <c r="D19" s="1"/>
  <c r="A20"/>
  <c r="B20"/>
  <c r="C20"/>
  <c r="E20"/>
  <c r="D20" s="1"/>
  <c r="A21"/>
  <c r="B21"/>
  <c r="C21"/>
  <c r="E21"/>
  <c r="D21" s="1"/>
  <c r="A22"/>
  <c r="B22"/>
  <c r="C22"/>
  <c r="E22"/>
  <c r="D22" s="1"/>
  <c r="A23"/>
  <c r="B23"/>
  <c r="C23"/>
  <c r="E23"/>
  <c r="A24"/>
  <c r="B24"/>
  <c r="C24"/>
  <c r="E24"/>
  <c r="D24" s="1"/>
  <c r="A25"/>
  <c r="B25"/>
  <c r="C25"/>
  <c r="E25"/>
  <c r="D25" s="1"/>
  <c r="A26"/>
  <c r="B26"/>
  <c r="C26"/>
  <c r="E26"/>
  <c r="D26" s="1"/>
  <c r="A27"/>
  <c r="B27"/>
  <c r="C27"/>
  <c r="E27"/>
  <c r="D27" s="1"/>
  <c r="A28"/>
  <c r="B28"/>
  <c r="C28"/>
  <c r="E28"/>
  <c r="D28" s="1"/>
  <c r="A29"/>
  <c r="B29"/>
  <c r="C29"/>
  <c r="E29"/>
  <c r="D29" s="1"/>
  <c r="A30"/>
  <c r="B30"/>
  <c r="C30"/>
  <c r="E30"/>
  <c r="D30" s="1"/>
  <c r="A31"/>
  <c r="B31"/>
  <c r="C31"/>
  <c r="E31"/>
  <c r="D31" s="1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C3" i="65"/>
  <c r="A4"/>
  <c r="B4"/>
  <c r="C4"/>
  <c r="E4"/>
  <c r="A5"/>
  <c r="B5"/>
  <c r="C5"/>
  <c r="E5"/>
  <c r="D5" s="1"/>
  <c r="A6"/>
  <c r="B6"/>
  <c r="C6"/>
  <c r="E6"/>
  <c r="D6" s="1"/>
  <c r="A7"/>
  <c r="B7"/>
  <c r="C7"/>
  <c r="E7"/>
  <c r="D7" s="1"/>
  <c r="A8"/>
  <c r="B8"/>
  <c r="C8"/>
  <c r="E8"/>
  <c r="D8" s="1"/>
  <c r="A9"/>
  <c r="B9"/>
  <c r="C9"/>
  <c r="E9"/>
  <c r="D9" s="1"/>
  <c r="A10"/>
  <c r="B10"/>
  <c r="C10"/>
  <c r="E10"/>
  <c r="D10" s="1"/>
  <c r="A11"/>
  <c r="B11"/>
  <c r="C11"/>
  <c r="E11"/>
  <c r="D11" s="1"/>
  <c r="A12"/>
  <c r="B12"/>
  <c r="C12"/>
  <c r="E12"/>
  <c r="D12" s="1"/>
  <c r="A13"/>
  <c r="B13"/>
  <c r="C13"/>
  <c r="E13"/>
  <c r="D13" s="1"/>
  <c r="A14"/>
  <c r="B14"/>
  <c r="C14"/>
  <c r="E14"/>
  <c r="D14" s="1"/>
  <c r="A15"/>
  <c r="B15"/>
  <c r="C15"/>
  <c r="E15"/>
  <c r="D15" s="1"/>
  <c r="A16"/>
  <c r="B16"/>
  <c r="C16"/>
  <c r="E16"/>
  <c r="D16" s="1"/>
  <c r="A17"/>
  <c r="B17"/>
  <c r="C17"/>
  <c r="E17"/>
  <c r="D17" s="1"/>
  <c r="A18"/>
  <c r="B18"/>
  <c r="C18"/>
  <c r="E18"/>
  <c r="D18" s="1"/>
  <c r="A19"/>
  <c r="B19"/>
  <c r="C19"/>
  <c r="E19"/>
  <c r="D19" s="1"/>
  <c r="A20"/>
  <c r="B20"/>
  <c r="C20"/>
  <c r="E20"/>
  <c r="D20" s="1"/>
  <c r="A21"/>
  <c r="B21"/>
  <c r="C21"/>
  <c r="E21"/>
  <c r="D21" s="1"/>
  <c r="A22"/>
  <c r="B22"/>
  <c r="C22"/>
  <c r="E22"/>
  <c r="D22" s="1"/>
  <c r="A23"/>
  <c r="B23"/>
  <c r="C23"/>
  <c r="E23"/>
  <c r="D23" s="1"/>
  <c r="A24"/>
  <c r="B24"/>
  <c r="C24"/>
  <c r="E24"/>
  <c r="D24" s="1"/>
  <c r="A25"/>
  <c r="B25"/>
  <c r="C25"/>
  <c r="E25"/>
  <c r="D25" s="1"/>
  <c r="A26"/>
  <c r="B26"/>
  <c r="C26"/>
  <c r="E26"/>
  <c r="D26" s="1"/>
  <c r="A27"/>
  <c r="B27"/>
  <c r="C27"/>
  <c r="E27"/>
  <c r="D27" s="1"/>
  <c r="A28"/>
  <c r="B28"/>
  <c r="C28"/>
  <c r="E28"/>
  <c r="D28" s="1"/>
  <c r="A29"/>
  <c r="B29"/>
  <c r="C29"/>
  <c r="E29"/>
  <c r="D29" s="1"/>
  <c r="A30"/>
  <c r="B30"/>
  <c r="C30"/>
  <c r="E30"/>
  <c r="D30" s="1"/>
  <c r="A31"/>
  <c r="B31"/>
  <c r="C31"/>
  <c r="E31"/>
  <c r="D31" s="1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C3" i="66"/>
  <c r="E3"/>
  <c r="A4"/>
  <c r="B4"/>
  <c r="C4"/>
  <c r="E4"/>
  <c r="A5"/>
  <c r="B5"/>
  <c r="C5"/>
  <c r="E5"/>
  <c r="D5" s="1"/>
  <c r="A6"/>
  <c r="B6"/>
  <c r="C6"/>
  <c r="E6"/>
  <c r="D6" s="1"/>
  <c r="A7"/>
  <c r="B7"/>
  <c r="C7"/>
  <c r="E7"/>
  <c r="D7" s="1"/>
  <c r="A8"/>
  <c r="B8"/>
  <c r="C8"/>
  <c r="E8"/>
  <c r="D8" s="1"/>
  <c r="A9"/>
  <c r="B9"/>
  <c r="C9"/>
  <c r="E9"/>
  <c r="D9" s="1"/>
  <c r="A10"/>
  <c r="B10"/>
  <c r="C10"/>
  <c r="E10"/>
  <c r="D10" s="1"/>
  <c r="A11"/>
  <c r="B11"/>
  <c r="C11"/>
  <c r="E11"/>
  <c r="D11" s="1"/>
  <c r="A12"/>
  <c r="B12"/>
  <c r="C12"/>
  <c r="E12"/>
  <c r="D12" s="1"/>
  <c r="A13"/>
  <c r="B13"/>
  <c r="C13"/>
  <c r="E13"/>
  <c r="D13" s="1"/>
  <c r="A14"/>
  <c r="B14"/>
  <c r="C14"/>
  <c r="E14"/>
  <c r="D14" s="1"/>
  <c r="A15"/>
  <c r="B15"/>
  <c r="C15"/>
  <c r="E15"/>
  <c r="A16"/>
  <c r="B16"/>
  <c r="C16"/>
  <c r="E16"/>
  <c r="D16" s="1"/>
  <c r="A17"/>
  <c r="B17"/>
  <c r="C17"/>
  <c r="E17"/>
  <c r="D17" s="1"/>
  <c r="A18"/>
  <c r="B18"/>
  <c r="C18"/>
  <c r="E18"/>
  <c r="D18" s="1"/>
  <c r="A19"/>
  <c r="B19"/>
  <c r="C19"/>
  <c r="E19"/>
  <c r="D19" s="1"/>
  <c r="A20"/>
  <c r="B20"/>
  <c r="C20"/>
  <c r="E20"/>
  <c r="D20" s="1"/>
  <c r="A21"/>
  <c r="B21"/>
  <c r="C21"/>
  <c r="E21"/>
  <c r="D21" s="1"/>
  <c r="A22"/>
  <c r="B22"/>
  <c r="C22"/>
  <c r="E22"/>
  <c r="D22" s="1"/>
  <c r="A23"/>
  <c r="B23"/>
  <c r="C23"/>
  <c r="E23"/>
  <c r="D23" s="1"/>
  <c r="A24"/>
  <c r="B24"/>
  <c r="C24"/>
  <c r="E24"/>
  <c r="D24" s="1"/>
  <c r="A25"/>
  <c r="B25"/>
  <c r="C25"/>
  <c r="E25"/>
  <c r="D25" s="1"/>
  <c r="A26"/>
  <c r="B26"/>
  <c r="C26"/>
  <c r="E26"/>
  <c r="D26" s="1"/>
  <c r="A27"/>
  <c r="B27"/>
  <c r="C27"/>
  <c r="E27"/>
  <c r="D27" s="1"/>
  <c r="A28"/>
  <c r="B28"/>
  <c r="C28"/>
  <c r="E28"/>
  <c r="D28" s="1"/>
  <c r="A29"/>
  <c r="B29"/>
  <c r="C29"/>
  <c r="E29"/>
  <c r="D29" s="1"/>
  <c r="A30"/>
  <c r="B30"/>
  <c r="C30"/>
  <c r="E30"/>
  <c r="D30" s="1"/>
  <c r="A31"/>
  <c r="B31"/>
  <c r="C31"/>
  <c r="E31"/>
  <c r="D31" s="1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C3" i="64"/>
  <c r="H1"/>
  <c r="E3"/>
  <c r="A4"/>
  <c r="B4"/>
  <c r="C4"/>
  <c r="E4"/>
  <c r="D4" s="1"/>
  <c r="A5"/>
  <c r="B5"/>
  <c r="C5"/>
  <c r="E5"/>
  <c r="D5" s="1"/>
  <c r="A6"/>
  <c r="B6"/>
  <c r="C6"/>
  <c r="E6"/>
  <c r="D6" s="1"/>
  <c r="A7"/>
  <c r="B7"/>
  <c r="C7"/>
  <c r="E7"/>
  <c r="D7" s="1"/>
  <c r="A8"/>
  <c r="B8"/>
  <c r="C8"/>
  <c r="E8"/>
  <c r="D8" s="1"/>
  <c r="A9"/>
  <c r="B9"/>
  <c r="C9"/>
  <c r="E9"/>
  <c r="D9" s="1"/>
  <c r="A10"/>
  <c r="B10"/>
  <c r="C10"/>
  <c r="E10"/>
  <c r="D10" s="1"/>
  <c r="A11"/>
  <c r="B11"/>
  <c r="C11"/>
  <c r="E11"/>
  <c r="D11" s="1"/>
  <c r="A12"/>
  <c r="B12"/>
  <c r="C12"/>
  <c r="E12"/>
  <c r="D12" s="1"/>
  <c r="A13"/>
  <c r="B13"/>
  <c r="C13"/>
  <c r="E13"/>
  <c r="D13" s="1"/>
  <c r="A14"/>
  <c r="B14"/>
  <c r="C14"/>
  <c r="E14"/>
  <c r="D14" s="1"/>
  <c r="A15"/>
  <c r="B15"/>
  <c r="C15"/>
  <c r="E15"/>
  <c r="D15" s="1"/>
  <c r="A16"/>
  <c r="B16"/>
  <c r="C16"/>
  <c r="E16"/>
  <c r="D16" s="1"/>
  <c r="A17"/>
  <c r="B17"/>
  <c r="C17"/>
  <c r="E17"/>
  <c r="D17" s="1"/>
  <c r="A18"/>
  <c r="B18"/>
  <c r="C18"/>
  <c r="E18"/>
  <c r="D18" s="1"/>
  <c r="A19"/>
  <c r="B19"/>
  <c r="C19"/>
  <c r="E19"/>
  <c r="D19" s="1"/>
  <c r="A20"/>
  <c r="B20"/>
  <c r="C20"/>
  <c r="E20"/>
  <c r="D20" s="1"/>
  <c r="A21"/>
  <c r="B21"/>
  <c r="C21"/>
  <c r="E21"/>
  <c r="D21" s="1"/>
  <c r="A22"/>
  <c r="B22"/>
  <c r="C22"/>
  <c r="E22"/>
  <c r="D22" s="1"/>
  <c r="A23"/>
  <c r="B23"/>
  <c r="C23"/>
  <c r="E23"/>
  <c r="A24"/>
  <c r="B24"/>
  <c r="C24"/>
  <c r="E24"/>
  <c r="D24" s="1"/>
  <c r="A25"/>
  <c r="B25"/>
  <c r="C25"/>
  <c r="E25"/>
  <c r="D25" s="1"/>
  <c r="A26"/>
  <c r="B26"/>
  <c r="C26"/>
  <c r="E26"/>
  <c r="D26" s="1"/>
  <c r="A27"/>
  <c r="B27"/>
  <c r="C27"/>
  <c r="E27"/>
  <c r="D27" s="1"/>
  <c r="A28"/>
  <c r="B28"/>
  <c r="C28"/>
  <c r="E28"/>
  <c r="D28" s="1"/>
  <c r="A29"/>
  <c r="B29"/>
  <c r="C29"/>
  <c r="E29"/>
  <c r="D29" s="1"/>
  <c r="A30"/>
  <c r="B30"/>
  <c r="C30"/>
  <c r="E30"/>
  <c r="D30" s="1"/>
  <c r="A31"/>
  <c r="B31"/>
  <c r="C31"/>
  <c r="E31"/>
  <c r="D31" s="1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E31" i="33"/>
  <c r="D31" s="1"/>
  <c r="E30"/>
  <c r="E29"/>
  <c r="D29" s="1"/>
  <c r="E28"/>
  <c r="D28" s="1"/>
  <c r="E27"/>
  <c r="D27" s="1"/>
  <c r="E26"/>
  <c r="D26" s="1"/>
  <c r="E25"/>
  <c r="D25" s="1"/>
  <c r="E24"/>
  <c r="D24" s="1"/>
  <c r="E23"/>
  <c r="D23" s="1"/>
  <c r="E22"/>
  <c r="D22" s="1"/>
  <c r="E21"/>
  <c r="D21" s="1"/>
  <c r="E20"/>
  <c r="D20" s="1"/>
  <c r="E19"/>
  <c r="D19" s="1"/>
  <c r="E18"/>
  <c r="D18" s="1"/>
  <c r="E17"/>
  <c r="D17" s="1"/>
  <c r="E16"/>
  <c r="D16" s="1"/>
  <c r="E15"/>
  <c r="D15" s="1"/>
  <c r="E14"/>
  <c r="E13"/>
  <c r="D13" s="1"/>
  <c r="E12"/>
  <c r="D12" s="1"/>
  <c r="E11"/>
  <c r="D11" s="1"/>
  <c r="E10"/>
  <c r="D10" s="1"/>
  <c r="E9"/>
  <c r="D9" s="1"/>
  <c r="E8"/>
  <c r="D8" s="1"/>
  <c r="E7"/>
  <c r="D7" s="1"/>
  <c r="E6"/>
  <c r="D6" s="1"/>
  <c r="E5"/>
  <c r="D5" s="1"/>
  <c r="E4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G37"/>
  <c r="F37"/>
  <c r="C3"/>
  <c r="C4"/>
  <c r="C6"/>
  <c r="D14"/>
  <c r="D30"/>
  <c r="B6"/>
  <c r="B5"/>
  <c r="B4"/>
  <c r="E3"/>
  <c r="A4"/>
  <c r="A5"/>
  <c r="C5"/>
  <c r="A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C31" i="9"/>
  <c r="C30"/>
  <c r="C29"/>
  <c r="C28"/>
  <c r="C27"/>
  <c r="C26"/>
  <c r="C25"/>
  <c r="C24"/>
  <c r="C23"/>
  <c r="C22"/>
  <c r="C21"/>
  <c r="C20"/>
  <c r="C19"/>
  <c r="C18"/>
  <c r="C17"/>
  <c r="C16"/>
  <c r="C15"/>
  <c r="E15" s="1"/>
  <c r="D15" s="1"/>
  <c r="C14"/>
  <c r="E14" s="1"/>
  <c r="D14" s="1"/>
  <c r="C13"/>
  <c r="E13" s="1"/>
  <c r="D13" s="1"/>
  <c r="C12"/>
  <c r="C11"/>
  <c r="E11" s="1"/>
  <c r="D11" s="1"/>
  <c r="C10"/>
  <c r="E10" s="1"/>
  <c r="D10" s="1"/>
  <c r="C9"/>
  <c r="E9" s="1"/>
  <c r="D9" s="1"/>
  <c r="C8"/>
  <c r="C7"/>
  <c r="C6"/>
  <c r="C5"/>
  <c r="C4"/>
  <c r="D57" i="15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E70" i="13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70" i="14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70" i="12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70" i="11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70" i="8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3" i="9"/>
  <c r="E54"/>
  <c r="E55"/>
  <c r="E56"/>
  <c r="E57"/>
  <c r="E58"/>
  <c r="E59"/>
  <c r="E60"/>
  <c r="E61"/>
  <c r="E62"/>
  <c r="E63"/>
  <c r="E64"/>
  <c r="E65"/>
  <c r="E66"/>
  <c r="E67"/>
  <c r="E68"/>
  <c r="E69"/>
  <c r="E70"/>
  <c r="E51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F50"/>
  <c r="K3" i="3"/>
  <c r="J3"/>
  <c r="I3"/>
  <c r="H3"/>
  <c r="G3"/>
  <c r="F3"/>
  <c r="E3"/>
  <c r="K3" i="2"/>
  <c r="J3"/>
  <c r="I3"/>
  <c r="H3"/>
  <c r="G3"/>
  <c r="F3"/>
  <c r="E3"/>
  <c r="E3" i="4"/>
  <c r="Q8" i="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8" i="2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C3" i="5"/>
  <c r="D3"/>
  <c r="E3"/>
  <c r="F3"/>
  <c r="G3"/>
  <c r="H3"/>
  <c r="I3"/>
  <c r="J3"/>
  <c r="C3" i="4"/>
  <c r="D3"/>
  <c r="F3"/>
  <c r="G3"/>
  <c r="H3"/>
  <c r="I3"/>
  <c r="J3"/>
  <c r="Q5" i="1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C17" i="15"/>
  <c r="C3"/>
  <c r="D31"/>
  <c r="C16"/>
  <c r="C15"/>
  <c r="C14"/>
  <c r="C12"/>
  <c r="C11"/>
  <c r="C10"/>
  <c r="C9"/>
  <c r="C8"/>
  <c r="C7"/>
  <c r="C6"/>
  <c r="C5"/>
  <c r="C4"/>
  <c r="D3" i="6"/>
  <c r="E3"/>
  <c r="F3"/>
  <c r="G3"/>
  <c r="H3"/>
  <c r="I3"/>
  <c r="J3"/>
  <c r="C3"/>
  <c r="C17" i="13"/>
  <c r="C16"/>
  <c r="C15"/>
  <c r="C14"/>
  <c r="C8"/>
  <c r="E8" s="1"/>
  <c r="C17" i="14"/>
  <c r="C16"/>
  <c r="C15"/>
  <c r="C14"/>
  <c r="C8"/>
  <c r="C17" i="12"/>
  <c r="C16"/>
  <c r="C15"/>
  <c r="C14"/>
  <c r="C8"/>
  <c r="C17" i="11"/>
  <c r="C16"/>
  <c r="C15"/>
  <c r="C14"/>
  <c r="C8"/>
  <c r="C17" i="8"/>
  <c r="C16"/>
  <c r="C15"/>
  <c r="C14"/>
  <c r="C12"/>
  <c r="C11"/>
  <c r="C10"/>
  <c r="C9"/>
  <c r="C8"/>
  <c r="C7"/>
  <c r="C6"/>
  <c r="C5"/>
  <c r="M3" i="3"/>
  <c r="L3"/>
  <c r="D2" i="6"/>
  <c r="E2"/>
  <c r="F2"/>
  <c r="G2"/>
  <c r="H2"/>
  <c r="I2"/>
  <c r="J2"/>
  <c r="C2"/>
  <c r="L3" i="2"/>
  <c r="M3"/>
  <c r="D2" i="5"/>
  <c r="E2"/>
  <c r="F2"/>
  <c r="G2"/>
  <c r="H2"/>
  <c r="I2"/>
  <c r="J2"/>
  <c r="C2"/>
  <c r="E3" i="13"/>
  <c r="E3" i="14"/>
  <c r="E3" i="12"/>
  <c r="E3" i="11"/>
  <c r="E3" i="9"/>
  <c r="D3" i="15"/>
  <c r="E2" i="4"/>
  <c r="F2"/>
  <c r="G2"/>
  <c r="H2"/>
  <c r="I2"/>
  <c r="J2"/>
  <c r="D2"/>
  <c r="C2"/>
  <c r="A31" i="13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1" i="14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1" i="12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1" i="1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1" i="8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1" i="9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1" i="15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31" i="3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1" i="6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1" i="2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1" i="5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1" i="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31" i="4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B31" i="3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1" i="6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1" i="13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1" i="14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1" i="2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1" i="5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1" i="12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1" i="1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1" i="4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5" i="8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4"/>
  <c r="B5" i="1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4"/>
  <c r="B5" i="9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4"/>
  <c r="B17" i="1"/>
  <c r="B16"/>
  <c r="B15"/>
  <c r="B14"/>
  <c r="B13"/>
  <c r="B12"/>
  <c r="B11"/>
  <c r="B10"/>
  <c r="B9"/>
  <c r="B8"/>
  <c r="B7"/>
  <c r="B6"/>
  <c r="B5"/>
  <c r="B31"/>
  <c r="B30"/>
  <c r="B29"/>
  <c r="B28"/>
  <c r="B27"/>
  <c r="B26"/>
  <c r="B25"/>
  <c r="B24"/>
  <c r="B23"/>
  <c r="B22"/>
  <c r="B21"/>
  <c r="B20"/>
  <c r="B19"/>
  <c r="B18"/>
  <c r="C31" i="15"/>
  <c r="C30"/>
  <c r="C29"/>
  <c r="C28"/>
  <c r="C26"/>
  <c r="C25"/>
  <c r="C24"/>
  <c r="C23"/>
  <c r="C22"/>
  <c r="C21"/>
  <c r="C20"/>
  <c r="C19"/>
  <c r="C18"/>
  <c r="C13"/>
  <c r="C27"/>
  <c r="H1"/>
  <c r="I1" i="13"/>
  <c r="I1" i="14"/>
  <c r="I1" i="12"/>
  <c r="I1" i="11"/>
  <c r="C18" i="14"/>
  <c r="C19"/>
  <c r="C20"/>
  <c r="C21"/>
  <c r="C22"/>
  <c r="C23"/>
  <c r="C24"/>
  <c r="C25"/>
  <c r="C26"/>
  <c r="C28"/>
  <c r="C29"/>
  <c r="C30"/>
  <c r="C31"/>
  <c r="C18" i="13"/>
  <c r="C19"/>
  <c r="C20"/>
  <c r="C21"/>
  <c r="C22"/>
  <c r="C23"/>
  <c r="C24"/>
  <c r="C25"/>
  <c r="C26"/>
  <c r="C28"/>
  <c r="C29"/>
  <c r="C13" i="8"/>
  <c r="C18"/>
  <c r="C19"/>
  <c r="C20"/>
  <c r="C21"/>
  <c r="C22"/>
  <c r="C23"/>
  <c r="C24"/>
  <c r="C25"/>
  <c r="C26"/>
  <c r="C28"/>
  <c r="C29"/>
  <c r="C30"/>
  <c r="C31"/>
  <c r="C30" i="13"/>
  <c r="C31"/>
  <c r="C27"/>
  <c r="C27" i="14"/>
  <c r="C18" i="12"/>
  <c r="C19"/>
  <c r="C20"/>
  <c r="C21"/>
  <c r="C22"/>
  <c r="C23"/>
  <c r="C24"/>
  <c r="C25"/>
  <c r="C26"/>
  <c r="C28"/>
  <c r="C29"/>
  <c r="C30"/>
  <c r="C31"/>
  <c r="C27"/>
  <c r="C18" i="11"/>
  <c r="C19"/>
  <c r="C20"/>
  <c r="C21"/>
  <c r="C22"/>
  <c r="C23"/>
  <c r="C24"/>
  <c r="C25"/>
  <c r="C26"/>
  <c r="C28"/>
  <c r="C29"/>
  <c r="C30"/>
  <c r="C31"/>
  <c r="C27"/>
  <c r="C27" i="8"/>
  <c r="E52" i="9"/>
  <c r="D13" i="15"/>
  <c r="D4"/>
  <c r="D6"/>
  <c r="D10"/>
  <c r="D12"/>
  <c r="D5"/>
  <c r="D7"/>
  <c r="D9"/>
  <c r="D11"/>
  <c r="D32" i="89"/>
  <c r="D32" i="85"/>
  <c r="D3" i="33"/>
  <c r="H1"/>
  <c r="D4" i="66"/>
  <c r="H1"/>
  <c r="D3"/>
  <c r="H1" i="65"/>
  <c r="D3"/>
  <c r="E3"/>
  <c r="D4"/>
  <c r="D5" i="80"/>
  <c r="D4" i="79"/>
  <c r="D3" i="83"/>
  <c r="D3" i="81"/>
  <c r="H1" i="79"/>
  <c r="D3"/>
  <c r="D5" i="89"/>
  <c r="D33"/>
  <c r="G34" s="1"/>
  <c r="D4" i="86"/>
  <c r="H1" i="84"/>
  <c r="D3"/>
  <c r="D3" i="88"/>
  <c r="H1" i="86"/>
  <c r="D3"/>
  <c r="D5" i="85"/>
  <c r="D33"/>
  <c r="AK32" s="1"/>
  <c r="D4" i="84"/>
  <c r="C13" i="1"/>
  <c r="C12"/>
  <c r="C11"/>
  <c r="C10"/>
  <c r="C9"/>
  <c r="C7"/>
  <c r="C6"/>
  <c r="C13" i="3"/>
  <c r="C12"/>
  <c r="C11"/>
  <c r="C10"/>
  <c r="C9"/>
  <c r="C7"/>
  <c r="C6"/>
  <c r="C13" i="2"/>
  <c r="C12"/>
  <c r="C11"/>
  <c r="C10"/>
  <c r="C9"/>
  <c r="C7"/>
  <c r="C6"/>
  <c r="D3" i="67"/>
  <c r="D3" i="64"/>
  <c r="D3" i="87"/>
  <c r="D3" i="85"/>
  <c r="D32" i="80"/>
  <c r="AO33" i="85"/>
  <c r="D24" i="82"/>
  <c r="D24" i="86"/>
  <c r="K34" i="89"/>
  <c r="D24" i="81"/>
  <c r="D24" i="88"/>
  <c r="D23" i="64"/>
  <c r="D23" i="67"/>
  <c r="D32" i="66"/>
  <c r="D32" i="83"/>
  <c r="T34" i="89"/>
  <c r="D33" i="64"/>
  <c r="I32" s="1"/>
  <c r="D33" i="65"/>
  <c r="BA33" s="1"/>
  <c r="D14" i="79"/>
  <c r="AH33" i="85"/>
  <c r="D14" i="67"/>
  <c r="D14" i="81"/>
  <c r="AJ32" i="65"/>
  <c r="AP32"/>
  <c r="AG32"/>
  <c r="AJ34" i="64"/>
  <c r="AF33"/>
  <c r="AL33"/>
  <c r="N32"/>
  <c r="I1" i="8"/>
  <c r="E3"/>
  <c r="I1" i="9"/>
  <c r="O37" i="3"/>
  <c r="O39"/>
  <c r="O38"/>
  <c r="O40"/>
  <c r="N38" i="2"/>
  <c r="N40"/>
  <c r="N37"/>
  <c r="N39"/>
  <c r="D14" i="15"/>
  <c r="D16"/>
  <c r="D18"/>
  <c r="D20"/>
  <c r="D22"/>
  <c r="D24"/>
  <c r="D26"/>
  <c r="D28"/>
  <c r="D30"/>
  <c r="D8"/>
  <c r="D15"/>
  <c r="D17"/>
  <c r="D19"/>
  <c r="D21"/>
  <c r="D23"/>
  <c r="D25"/>
  <c r="D27"/>
  <c r="D29"/>
  <c r="D33" i="87" l="1"/>
  <c r="M34" s="1"/>
  <c r="W34"/>
  <c r="AB32" i="64"/>
  <c r="AA32"/>
  <c r="O33"/>
  <c r="AX33"/>
  <c r="U33"/>
  <c r="AS32" i="65"/>
  <c r="AE32"/>
  <c r="N32" i="89"/>
  <c r="P32"/>
  <c r="D32" i="33"/>
  <c r="AR33" i="64"/>
  <c r="M34"/>
  <c r="AQ33"/>
  <c r="T33"/>
  <c r="AD34"/>
  <c r="AU34"/>
  <c r="P32"/>
  <c r="AH32"/>
  <c r="BA33"/>
  <c r="AK32"/>
  <c r="AC34" i="65"/>
  <c r="AQ32"/>
  <c r="X34"/>
  <c r="AZ33"/>
  <c r="D33" i="15"/>
  <c r="AJ34" i="65"/>
  <c r="AA34" i="64"/>
  <c r="L33"/>
  <c r="AS34"/>
  <c r="AD33"/>
  <c r="Z34"/>
  <c r="K33"/>
  <c r="AI34"/>
  <c r="BA34"/>
  <c r="V32"/>
  <c r="AU33"/>
  <c r="AE32"/>
  <c r="O34"/>
  <c r="AV32"/>
  <c r="AG34"/>
  <c r="R33"/>
  <c r="AZ34"/>
  <c r="T34"/>
  <c r="AK33"/>
  <c r="BA32"/>
  <c r="U32"/>
  <c r="AI33" i="65"/>
  <c r="N33"/>
  <c r="P34"/>
  <c r="I34"/>
  <c r="AK32"/>
  <c r="AU33"/>
  <c r="AI34"/>
  <c r="T33"/>
  <c r="AC32"/>
  <c r="E15" i="13"/>
  <c r="E17"/>
  <c r="M17" i="3" s="1"/>
  <c r="E19" i="13"/>
  <c r="E21"/>
  <c r="M21" i="3" s="1"/>
  <c r="E23" i="13"/>
  <c r="E25"/>
  <c r="M25" i="3" s="1"/>
  <c r="E27" i="13"/>
  <c r="E29"/>
  <c r="M29" i="3" s="1"/>
  <c r="E31" i="13"/>
  <c r="E4"/>
  <c r="M4" i="3" s="1"/>
  <c r="E14" i="13"/>
  <c r="E16"/>
  <c r="E18"/>
  <c r="E20"/>
  <c r="E22"/>
  <c r="E24"/>
  <c r="E26"/>
  <c r="E28"/>
  <c r="AQ34" i="64"/>
  <c r="K34"/>
  <c r="AB33"/>
  <c r="AR32"/>
  <c r="L32"/>
  <c r="AC34"/>
  <c r="AT33"/>
  <c r="AT32"/>
  <c r="AP34"/>
  <c r="J34"/>
  <c r="AA33"/>
  <c r="AQ32"/>
  <c r="K32"/>
  <c r="AZ33"/>
  <c r="AJ32"/>
  <c r="U34"/>
  <c r="F33"/>
  <c r="AT34"/>
  <c r="N34"/>
  <c r="AE33"/>
  <c r="AU32"/>
  <c r="O32"/>
  <c r="AE34"/>
  <c r="AV33"/>
  <c r="P33"/>
  <c r="AF32"/>
  <c r="AW34"/>
  <c r="Q34"/>
  <c r="AH33"/>
  <c r="AX32"/>
  <c r="R32"/>
  <c r="AR34"/>
  <c r="AB34"/>
  <c r="L34"/>
  <c r="AS33"/>
  <c r="AC33"/>
  <c r="M33"/>
  <c r="AS32"/>
  <c r="AC32"/>
  <c r="M32"/>
  <c r="AX34" i="65"/>
  <c r="S32"/>
  <c r="AT33"/>
  <c r="AD32"/>
  <c r="M32"/>
  <c r="J34"/>
  <c r="AO34"/>
  <c r="Z33"/>
  <c r="J32"/>
  <c r="I33"/>
  <c r="AD34"/>
  <c r="O33"/>
  <c r="AY34"/>
  <c r="S34"/>
  <c r="AJ33"/>
  <c r="AZ32"/>
  <c r="T32"/>
  <c r="U32"/>
  <c r="D33" i="84"/>
  <c r="AH32" s="1"/>
  <c r="D32" i="65"/>
  <c r="D33" i="83"/>
  <c r="X32" s="1"/>
  <c r="D32" i="67"/>
  <c r="D32" i="64"/>
  <c r="D32" i="88"/>
  <c r="D33" i="86"/>
  <c r="AW34" s="1"/>
  <c r="D32" i="82"/>
  <c r="D32" i="84"/>
  <c r="D32" i="86"/>
  <c r="D33" i="88"/>
  <c r="AE32" i="86"/>
  <c r="AV32" i="84"/>
  <c r="AM33"/>
  <c r="S32"/>
  <c r="AR32" i="83"/>
  <c r="AQ33" i="86"/>
  <c r="W33" i="15"/>
  <c r="AY33"/>
  <c r="AU34"/>
  <c r="K34"/>
  <c r="I32" i="84"/>
  <c r="AZ32"/>
  <c r="AI33"/>
  <c r="AG34"/>
  <c r="G32" i="83"/>
  <c r="AH33"/>
  <c r="M33" i="15"/>
  <c r="AR32"/>
  <c r="AG32"/>
  <c r="P32"/>
  <c r="G33"/>
  <c r="AO32" i="84"/>
  <c r="G33"/>
  <c r="AJ33"/>
  <c r="BA33"/>
  <c r="R34"/>
  <c r="AS34"/>
  <c r="P32"/>
  <c r="AH33"/>
  <c r="AN33" i="83"/>
  <c r="K34"/>
  <c r="AX32"/>
  <c r="N34"/>
  <c r="AW33" i="65"/>
  <c r="R34"/>
  <c r="AY32"/>
  <c r="AS34"/>
  <c r="M34"/>
  <c r="AD33"/>
  <c r="AT32"/>
  <c r="N32"/>
  <c r="BA32"/>
  <c r="AW32"/>
  <c r="AP34"/>
  <c r="AA33"/>
  <c r="K32"/>
  <c r="Y34"/>
  <c r="AP33"/>
  <c r="J33"/>
  <c r="Z32"/>
  <c r="AR34"/>
  <c r="Y32"/>
  <c r="AO33"/>
  <c r="AT34"/>
  <c r="N34"/>
  <c r="AE33"/>
  <c r="AU32"/>
  <c r="O32"/>
  <c r="AQ34"/>
  <c r="AA34"/>
  <c r="K34"/>
  <c r="AR33"/>
  <c r="AB33"/>
  <c r="L33"/>
  <c r="AR32"/>
  <c r="AB32"/>
  <c r="L32"/>
  <c r="AS33"/>
  <c r="AZ34"/>
  <c r="T34" i="83"/>
  <c r="H33"/>
  <c r="W34"/>
  <c r="AL34"/>
  <c r="L32"/>
  <c r="AB33"/>
  <c r="AQ34"/>
  <c r="AV34"/>
  <c r="U32"/>
  <c r="AH32"/>
  <c r="R33"/>
  <c r="AX33"/>
  <c r="AG34"/>
  <c r="AU32"/>
  <c r="AW32"/>
  <c r="BA34" i="86"/>
  <c r="AW32"/>
  <c r="AI34"/>
  <c r="AA32"/>
  <c r="L33"/>
  <c r="R34"/>
  <c r="AT32"/>
  <c r="R33"/>
  <c r="AY33" i="83"/>
  <c r="H34"/>
  <c r="AX32" i="86"/>
  <c r="V33"/>
  <c r="X32"/>
  <c r="AG32" i="85"/>
  <c r="AI33"/>
  <c r="AO33" i="87"/>
  <c r="T34" i="15"/>
  <c r="AT34"/>
  <c r="AF33"/>
  <c r="AQ32"/>
  <c r="J33"/>
  <c r="AI34"/>
  <c r="AV34"/>
  <c r="Y33"/>
  <c r="V33"/>
  <c r="AX34"/>
  <c r="D32"/>
  <c r="AR34" i="86"/>
  <c r="Y34"/>
  <c r="AN33"/>
  <c r="W34"/>
  <c r="AM34"/>
  <c r="AI32"/>
  <c r="H33"/>
  <c r="AO32"/>
  <c r="P34"/>
  <c r="F32"/>
  <c r="AW33"/>
  <c r="AS33"/>
  <c r="AS34"/>
  <c r="AC34"/>
  <c r="AJ34"/>
  <c r="G32"/>
  <c r="G33"/>
  <c r="U33"/>
  <c r="K34"/>
  <c r="AB33"/>
  <c r="AR32"/>
  <c r="L32"/>
  <c r="K33"/>
  <c r="S34"/>
  <c r="AK34"/>
  <c r="J33"/>
  <c r="T34"/>
  <c r="N34"/>
  <c r="AP32"/>
  <c r="D4" i="67"/>
  <c r="D33"/>
  <c r="D4" i="81"/>
  <c r="D33"/>
  <c r="D18" i="80"/>
  <c r="D33"/>
  <c r="D32" i="79"/>
  <c r="D33"/>
  <c r="AQ34" i="15"/>
  <c r="AB33"/>
  <c r="L32"/>
  <c r="AI32"/>
  <c r="E33"/>
  <c r="O32"/>
  <c r="R33"/>
  <c r="O34"/>
  <c r="AV32"/>
  <c r="J34"/>
  <c r="AB34"/>
  <c r="Q32"/>
  <c r="AD34"/>
  <c r="I32"/>
  <c r="AN34"/>
  <c r="F32"/>
  <c r="AK34"/>
  <c r="T33"/>
  <c r="S32"/>
  <c r="AU32"/>
  <c r="G34"/>
  <c r="AQ33"/>
  <c r="AW32"/>
  <c r="Y32"/>
  <c r="AT33"/>
  <c r="X34" i="84"/>
  <c r="AO33"/>
  <c r="I33"/>
  <c r="Y32"/>
  <c r="AL34"/>
  <c r="F34"/>
  <c r="W33"/>
  <c r="AM32"/>
  <c r="G32"/>
  <c r="AI34"/>
  <c r="AZ33"/>
  <c r="T33"/>
  <c r="AJ32"/>
  <c r="AZ34"/>
  <c r="T34"/>
  <c r="AK33"/>
  <c r="BA32"/>
  <c r="U32"/>
  <c r="AH34"/>
  <c r="AY33"/>
  <c r="S33"/>
  <c r="AI32"/>
  <c r="BA34"/>
  <c r="AE34"/>
  <c r="AV33"/>
  <c r="P33"/>
  <c r="AF32"/>
  <c r="AO34"/>
  <c r="Y34"/>
  <c r="I34"/>
  <c r="AP33"/>
  <c r="R33"/>
  <c r="M32" i="83"/>
  <c r="H32"/>
  <c r="AN32"/>
  <c r="X33"/>
  <c r="G34"/>
  <c r="AM34"/>
  <c r="W33"/>
  <c r="AF34"/>
  <c r="BA32"/>
  <c r="AB32"/>
  <c r="L33"/>
  <c r="AR33"/>
  <c r="AA34"/>
  <c r="W32"/>
  <c r="AG32"/>
  <c r="AS32"/>
  <c r="AJ34"/>
  <c r="J32"/>
  <c r="Z32"/>
  <c r="AP32"/>
  <c r="J33"/>
  <c r="Z33"/>
  <c r="AP33"/>
  <c r="I34"/>
  <c r="Y34"/>
  <c r="AO34"/>
  <c r="O32"/>
  <c r="AE33"/>
  <c r="AT34"/>
  <c r="P34"/>
  <c r="S33"/>
  <c r="AH34"/>
  <c r="AO33"/>
  <c r="AP34"/>
  <c r="AB32" i="88"/>
  <c r="O32"/>
  <c r="AF34"/>
  <c r="AM34"/>
  <c r="AC32"/>
  <c r="AX32" i="89"/>
  <c r="R34"/>
  <c r="G33" i="85"/>
  <c r="AE34"/>
  <c r="F32" i="84"/>
  <c r="J32"/>
  <c r="Z32"/>
  <c r="AP32"/>
  <c r="J33"/>
  <c r="Z33"/>
  <c r="S32" i="83"/>
  <c r="AQ32"/>
  <c r="J34"/>
  <c r="AO32"/>
  <c r="X34"/>
  <c r="I33"/>
  <c r="AX34"/>
  <c r="R34"/>
  <c r="AI33"/>
  <c r="AY32"/>
  <c r="AS33"/>
  <c r="AG33"/>
  <c r="Q32"/>
  <c r="AD34"/>
  <c r="AU33"/>
  <c r="O33"/>
  <c r="AE32"/>
  <c r="BA34"/>
  <c r="AS34"/>
  <c r="AK34"/>
  <c r="AC34"/>
  <c r="U34"/>
  <c r="M34"/>
  <c r="D34"/>
  <c r="AT33"/>
  <c r="AL33"/>
  <c r="AD33"/>
  <c r="V33"/>
  <c r="N33"/>
  <c r="F33"/>
  <c r="AT32"/>
  <c r="AL32"/>
  <c r="AD32"/>
  <c r="V32"/>
  <c r="N32"/>
  <c r="AC32"/>
  <c r="AK33"/>
  <c r="AK32"/>
  <c r="AR34"/>
  <c r="L34"/>
  <c r="AW33"/>
  <c r="V34"/>
  <c r="G33"/>
  <c r="AY34"/>
  <c r="AI34"/>
  <c r="S34"/>
  <c r="AZ33"/>
  <c r="AJ33"/>
  <c r="T33"/>
  <c r="AZ32"/>
  <c r="AJ32"/>
  <c r="T32"/>
  <c r="M33"/>
  <c r="AZ34"/>
  <c r="AC33"/>
  <c r="Q33"/>
  <c r="F34"/>
  <c r="AM32"/>
  <c r="AU34"/>
  <c r="AE34"/>
  <c r="O34"/>
  <c r="AV33"/>
  <c r="AF33"/>
  <c r="P33"/>
  <c r="AV32"/>
  <c r="AF32"/>
  <c r="P32"/>
  <c r="F32"/>
  <c r="U33"/>
  <c r="AC33" i="85"/>
  <c r="S32"/>
  <c r="AX34"/>
  <c r="M34"/>
  <c r="AQ34"/>
  <c r="AO34"/>
  <c r="X33"/>
  <c r="R32"/>
  <c r="AJ34"/>
  <c r="AL34" i="87"/>
  <c r="AK33"/>
  <c r="V32"/>
  <c r="AL33" i="89"/>
  <c r="AA34"/>
  <c r="W33"/>
  <c r="J32"/>
  <c r="Y33"/>
  <c r="AA33"/>
  <c r="BA32"/>
  <c r="T33"/>
  <c r="AY33"/>
  <c r="AV32"/>
  <c r="AJ33" i="88"/>
  <c r="AZ33"/>
  <c r="J32"/>
  <c r="Z33"/>
  <c r="AO34"/>
  <c r="J34"/>
  <c r="AS33"/>
  <c r="X33"/>
  <c r="F34"/>
  <c r="Q33"/>
  <c r="AE33"/>
  <c r="AA34"/>
  <c r="L33"/>
  <c r="D4" i="33"/>
  <c r="D33"/>
  <c r="D4" i="87"/>
  <c r="D32"/>
  <c r="AK32" i="15"/>
  <c r="AH33"/>
  <c r="AN32"/>
  <c r="L34"/>
  <c r="J32"/>
  <c r="L30" i="1"/>
  <c r="D30" i="9"/>
  <c r="E4"/>
  <c r="D4" s="1"/>
  <c r="E7"/>
  <c r="D7" s="1"/>
  <c r="E12"/>
  <c r="D12" s="1"/>
  <c r="E17"/>
  <c r="D17" s="1"/>
  <c r="E19"/>
  <c r="D19" s="1"/>
  <c r="E21"/>
  <c r="D21" s="1"/>
  <c r="E23"/>
  <c r="D23" s="1"/>
  <c r="E25"/>
  <c r="D25" s="1"/>
  <c r="E27"/>
  <c r="D27" s="1"/>
  <c r="E29"/>
  <c r="E31"/>
  <c r="E6"/>
  <c r="D6" s="1"/>
  <c r="E5"/>
  <c r="D5" s="1"/>
  <c r="E8"/>
  <c r="D8" s="1"/>
  <c r="E16"/>
  <c r="D16" s="1"/>
  <c r="E18"/>
  <c r="D18" s="1"/>
  <c r="E20"/>
  <c r="D20" s="1"/>
  <c r="E22"/>
  <c r="D22" s="1"/>
  <c r="E24"/>
  <c r="D24" s="1"/>
  <c r="E26"/>
  <c r="D26" s="1"/>
  <c r="E28"/>
  <c r="D28" s="1"/>
  <c r="M31" i="3"/>
  <c r="M27"/>
  <c r="M23"/>
  <c r="M19"/>
  <c r="M15"/>
  <c r="M13"/>
  <c r="M11"/>
  <c r="M30"/>
  <c r="M28"/>
  <c r="M26"/>
  <c r="M24"/>
  <c r="M22"/>
  <c r="M20"/>
  <c r="M18"/>
  <c r="M14"/>
  <c r="M12"/>
  <c r="M8"/>
  <c r="E31" i="14"/>
  <c r="D31" s="1"/>
  <c r="E29"/>
  <c r="D29" s="1"/>
  <c r="E27"/>
  <c r="D27" s="1"/>
  <c r="E25"/>
  <c r="D25" s="1"/>
  <c r="E23"/>
  <c r="D23" s="1"/>
  <c r="E21"/>
  <c r="E19"/>
  <c r="E17"/>
  <c r="E15"/>
  <c r="E13"/>
  <c r="E11"/>
  <c r="E9"/>
  <c r="E7"/>
  <c r="E5"/>
  <c r="E30"/>
  <c r="E28"/>
  <c r="E26"/>
  <c r="E24"/>
  <c r="E22"/>
  <c r="E20"/>
  <c r="E18"/>
  <c r="E16"/>
  <c r="E14"/>
  <c r="E12"/>
  <c r="D12" s="1"/>
  <c r="E10"/>
  <c r="E8"/>
  <c r="E6"/>
  <c r="E4"/>
  <c r="E30" i="12"/>
  <c r="E28"/>
  <c r="E26"/>
  <c r="E24"/>
  <c r="E22"/>
  <c r="E20"/>
  <c r="E18"/>
  <c r="E16"/>
  <c r="E14"/>
  <c r="E12"/>
  <c r="E10"/>
  <c r="E8"/>
  <c r="E6"/>
  <c r="E4"/>
  <c r="E31"/>
  <c r="E29"/>
  <c r="E27"/>
  <c r="E25"/>
  <c r="E23"/>
  <c r="E21"/>
  <c r="E19"/>
  <c r="E17"/>
  <c r="E15"/>
  <c r="E13"/>
  <c r="E11"/>
  <c r="E9"/>
  <c r="E7"/>
  <c r="E5"/>
  <c r="E30" i="11"/>
  <c r="E28"/>
  <c r="E26"/>
  <c r="E24"/>
  <c r="E22"/>
  <c r="E20"/>
  <c r="E18"/>
  <c r="E16"/>
  <c r="E14"/>
  <c r="E12"/>
  <c r="E10"/>
  <c r="E8"/>
  <c r="E6"/>
  <c r="E4"/>
  <c r="E31"/>
  <c r="E29"/>
  <c r="E27"/>
  <c r="E25"/>
  <c r="E23"/>
  <c r="E21"/>
  <c r="E19"/>
  <c r="E17"/>
  <c r="E15"/>
  <c r="E13"/>
  <c r="E11"/>
  <c r="E9"/>
  <c r="E7"/>
  <c r="E5"/>
  <c r="E30" i="8"/>
  <c r="E28"/>
  <c r="E26"/>
  <c r="E24"/>
  <c r="E22"/>
  <c r="D22" s="1"/>
  <c r="E20"/>
  <c r="D20" s="1"/>
  <c r="E18"/>
  <c r="E16"/>
  <c r="E14"/>
  <c r="E12"/>
  <c r="E10"/>
  <c r="E8"/>
  <c r="E6"/>
  <c r="D6" s="1"/>
  <c r="E4"/>
  <c r="D4" s="1"/>
  <c r="E31"/>
  <c r="E29"/>
  <c r="E27"/>
  <c r="E25"/>
  <c r="E23"/>
  <c r="E21"/>
  <c r="E19"/>
  <c r="E17"/>
  <c r="D17" s="1"/>
  <c r="E15"/>
  <c r="D15" s="1"/>
  <c r="E13"/>
  <c r="E11"/>
  <c r="E9"/>
  <c r="E7"/>
  <c r="E5"/>
  <c r="D5" s="1"/>
  <c r="AN34" i="83"/>
  <c r="Y33"/>
  <c r="I32"/>
  <c r="Z34"/>
  <c r="AQ33"/>
  <c r="K33"/>
  <c r="AA32"/>
  <c r="AR34" i="87"/>
  <c r="AH34" i="80"/>
  <c r="S33"/>
  <c r="AG34"/>
  <c r="R33"/>
  <c r="U32"/>
  <c r="AY34"/>
  <c r="AI33" i="87"/>
  <c r="S34" i="85"/>
  <c r="AX34" i="80"/>
  <c r="R34"/>
  <c r="AI33"/>
  <c r="AY32"/>
  <c r="AW34"/>
  <c r="Q34"/>
  <c r="AH33"/>
  <c r="AX32"/>
  <c r="AK32"/>
  <c r="N32"/>
  <c r="AZ34"/>
  <c r="AX34" i="87"/>
  <c r="AA34"/>
  <c r="AE33" i="85"/>
  <c r="I34" i="87"/>
  <c r="AW34" i="15"/>
  <c r="AC34"/>
  <c r="N33"/>
  <c r="AL34"/>
  <c r="G32"/>
  <c r="AA34"/>
  <c r="AR33"/>
  <c r="L33"/>
  <c r="AB32"/>
  <c r="AH34"/>
  <c r="S33"/>
  <c r="AZ34"/>
  <c r="AK33"/>
  <c r="U32"/>
  <c r="AW33"/>
  <c r="AE33"/>
  <c r="AH32"/>
  <c r="AX33"/>
  <c r="AE34"/>
  <c r="AV33"/>
  <c r="P33"/>
  <c r="AF32"/>
  <c r="AP34"/>
  <c r="AA33"/>
  <c r="K32"/>
  <c r="AS33"/>
  <c r="AC32"/>
  <c r="AG33"/>
  <c r="O33"/>
  <c r="Z32"/>
  <c r="AP33"/>
  <c r="AO32"/>
  <c r="H34"/>
  <c r="W32"/>
  <c r="AM33"/>
  <c r="AL32"/>
  <c r="E34"/>
  <c r="AO34"/>
  <c r="AZ33"/>
  <c r="AJ32"/>
  <c r="AI33"/>
  <c r="D34"/>
  <c r="Q33"/>
  <c r="R32"/>
  <c r="AM34"/>
  <c r="X33"/>
  <c r="H32"/>
  <c r="AA32"/>
  <c r="AS32"/>
  <c r="AE32"/>
  <c r="Z33"/>
  <c r="AO33"/>
  <c r="AD32"/>
  <c r="AG34"/>
  <c r="N33" i="64"/>
  <c r="AD32"/>
  <c r="AX34"/>
  <c r="AH34"/>
  <c r="R34"/>
  <c r="AY33"/>
  <c r="AI33"/>
  <c r="S33"/>
  <c r="AY32"/>
  <c r="AI32"/>
  <c r="S32"/>
  <c r="AY34"/>
  <c r="S34"/>
  <c r="AJ33"/>
  <c r="AZ32"/>
  <c r="T32"/>
  <c r="AK34"/>
  <c r="D34"/>
  <c r="V33"/>
  <c r="AL32"/>
  <c r="F32"/>
  <c r="AL34"/>
  <c r="V34"/>
  <c r="F34"/>
  <c r="AM33"/>
  <c r="W33"/>
  <c r="G33"/>
  <c r="AM32"/>
  <c r="W32"/>
  <c r="G32"/>
  <c r="AM34"/>
  <c r="W34"/>
  <c r="G34"/>
  <c r="AN33"/>
  <c r="X33"/>
  <c r="H33"/>
  <c r="AN32"/>
  <c r="X32"/>
  <c r="H32"/>
  <c r="AO34"/>
  <c r="Y34"/>
  <c r="I34"/>
  <c r="AP33"/>
  <c r="Z33"/>
  <c r="J33"/>
  <c r="AP32"/>
  <c r="Z32"/>
  <c r="J32"/>
  <c r="AV34"/>
  <c r="AN34"/>
  <c r="AF34"/>
  <c r="X34"/>
  <c r="P34"/>
  <c r="H34"/>
  <c r="AW33"/>
  <c r="AO33"/>
  <c r="AG33"/>
  <c r="Y33"/>
  <c r="Q33"/>
  <c r="I33"/>
  <c r="AW32"/>
  <c r="AO32"/>
  <c r="AG32"/>
  <c r="Y32"/>
  <c r="Q32"/>
  <c r="Q33" i="65"/>
  <c r="AF34"/>
  <c r="AH34"/>
  <c r="AY33"/>
  <c r="S33"/>
  <c r="AI32"/>
  <c r="BA34"/>
  <c r="AK34"/>
  <c r="U34"/>
  <c r="D34"/>
  <c r="AL33"/>
  <c r="V33"/>
  <c r="F33"/>
  <c r="AL32"/>
  <c r="V32"/>
  <c r="F32"/>
  <c r="L34"/>
  <c r="U33"/>
  <c r="Q32"/>
  <c r="AG33"/>
  <c r="AV34"/>
  <c r="Z34"/>
  <c r="AQ33"/>
  <c r="K33"/>
  <c r="AA32"/>
  <c r="AW34"/>
  <c r="AG34"/>
  <c r="Q34"/>
  <c r="AX33"/>
  <c r="AH33"/>
  <c r="R33"/>
  <c r="AX32"/>
  <c r="AH32"/>
  <c r="R32"/>
  <c r="AC33"/>
  <c r="T34"/>
  <c r="I32"/>
  <c r="AO32"/>
  <c r="Y33"/>
  <c r="H34"/>
  <c r="AN34"/>
  <c r="AL34"/>
  <c r="V34"/>
  <c r="F34"/>
  <c r="AM33"/>
  <c r="W33"/>
  <c r="G33"/>
  <c r="AM32"/>
  <c r="W32"/>
  <c r="G32"/>
  <c r="AU34"/>
  <c r="AM34"/>
  <c r="AE34"/>
  <c r="W34"/>
  <c r="O34"/>
  <c r="G34"/>
  <c r="AV33"/>
  <c r="AN33"/>
  <c r="AF33"/>
  <c r="X33"/>
  <c r="P33"/>
  <c r="H33"/>
  <c r="AV32"/>
  <c r="AN32"/>
  <c r="AF32"/>
  <c r="X32"/>
  <c r="P32"/>
  <c r="H32"/>
  <c r="M33"/>
  <c r="AB34"/>
  <c r="AK33"/>
  <c r="AV34" i="84"/>
  <c r="AF34"/>
  <c r="P34"/>
  <c r="AW33"/>
  <c r="AG33"/>
  <c r="Q33"/>
  <c r="AW32"/>
  <c r="AG32"/>
  <c r="Q32"/>
  <c r="AT34"/>
  <c r="AD34"/>
  <c r="N34"/>
  <c r="AU33"/>
  <c r="AE33"/>
  <c r="O33"/>
  <c r="AU32"/>
  <c r="AE32"/>
  <c r="O32"/>
  <c r="AY34"/>
  <c r="AQ34"/>
  <c r="AA34"/>
  <c r="K34"/>
  <c r="AR33"/>
  <c r="AB33"/>
  <c r="L33"/>
  <c r="AR32"/>
  <c r="AB32"/>
  <c r="L32"/>
  <c r="AR34"/>
  <c r="AB34"/>
  <c r="L34"/>
  <c r="AS33"/>
  <c r="AC33"/>
  <c r="M33"/>
  <c r="AS32"/>
  <c r="AC32"/>
  <c r="M32"/>
  <c r="AP34"/>
  <c r="Z34"/>
  <c r="J34"/>
  <c r="AQ33"/>
  <c r="AA33"/>
  <c r="K33"/>
  <c r="AQ32"/>
  <c r="AA32"/>
  <c r="K32"/>
  <c r="AW34"/>
  <c r="AM34"/>
  <c r="W34"/>
  <c r="G34"/>
  <c r="AN33"/>
  <c r="X33"/>
  <c r="H33"/>
  <c r="AN32"/>
  <c r="X32"/>
  <c r="H32"/>
  <c r="AK34"/>
  <c r="AC34"/>
  <c r="U34"/>
  <c r="M34"/>
  <c r="D34"/>
  <c r="AT33"/>
  <c r="AL33"/>
  <c r="AD33"/>
  <c r="V33"/>
  <c r="N33"/>
  <c r="F33"/>
  <c r="AT32"/>
  <c r="AL32"/>
  <c r="AD32"/>
  <c r="V32"/>
  <c r="N32"/>
  <c r="I34" i="86"/>
  <c r="O33"/>
  <c r="AZ34"/>
  <c r="Z33"/>
  <c r="U34"/>
  <c r="AT34"/>
  <c r="AP33"/>
  <c r="Z32"/>
  <c r="AU33"/>
  <c r="AQ34"/>
  <c r="AA34"/>
  <c r="J34"/>
  <c r="AA33"/>
  <c r="AQ32"/>
  <c r="K32"/>
  <c r="T32"/>
  <c r="AJ32"/>
  <c r="AZ32"/>
  <c r="T33"/>
  <c r="AJ33"/>
  <c r="AZ33"/>
  <c r="I33"/>
  <c r="AX34"/>
  <c r="X34"/>
  <c r="Q34"/>
  <c r="N32"/>
  <c r="AD33"/>
  <c r="V34"/>
  <c r="AG33"/>
  <c r="O32"/>
  <c r="AU32"/>
  <c r="Q32"/>
  <c r="AS32"/>
  <c r="D34"/>
  <c r="AL32"/>
  <c r="W33"/>
  <c r="AV34"/>
  <c r="BA32"/>
  <c r="H34"/>
  <c r="G34"/>
  <c r="X33"/>
  <c r="AN32"/>
  <c r="H32"/>
  <c r="S33"/>
  <c r="X34" i="88"/>
  <c r="Y32"/>
  <c r="AM32"/>
  <c r="G34"/>
  <c r="AN32"/>
  <c r="AB34"/>
  <c r="M33"/>
  <c r="AP34"/>
  <c r="AA33"/>
  <c r="K32"/>
  <c r="Y34"/>
  <c r="AP33"/>
  <c r="J33"/>
  <c r="Z32"/>
  <c r="Q34" i="89"/>
  <c r="AI34"/>
  <c r="AZ34"/>
  <c r="AK33"/>
  <c r="U32"/>
  <c r="AD33"/>
  <c r="AC34"/>
  <c r="AA32"/>
  <c r="T32" i="87"/>
  <c r="AS33"/>
  <c r="D34"/>
  <c r="AK33" i="85"/>
  <c r="V34"/>
  <c r="F33"/>
  <c r="AB32"/>
  <c r="Q32" i="88"/>
  <c r="AP33" i="89"/>
  <c r="AN34"/>
  <c r="I32"/>
  <c r="Y34" i="85"/>
  <c r="L32"/>
  <c r="Y32"/>
  <c r="AT32"/>
  <c r="P33"/>
  <c r="R34"/>
  <c r="AY32"/>
  <c r="T33"/>
  <c r="AW33" i="89"/>
  <c r="R34" i="87"/>
  <c r="AQ32"/>
  <c r="L33"/>
  <c r="AG33" i="85"/>
  <c r="AP32" i="87"/>
  <c r="Y32"/>
  <c r="G32" i="89"/>
  <c r="AL34"/>
  <c r="AY34" i="86"/>
  <c r="AU34"/>
  <c r="AE34"/>
  <c r="O34"/>
  <c r="AI33"/>
  <c r="AY32"/>
  <c r="S32"/>
  <c r="P32"/>
  <c r="AF32"/>
  <c r="AV32"/>
  <c r="P33"/>
  <c r="AF33"/>
  <c r="AV33"/>
  <c r="I32"/>
  <c r="Y33"/>
  <c r="Z34"/>
  <c r="U32"/>
  <c r="AK33"/>
  <c r="AF34"/>
  <c r="AO34"/>
  <c r="F34"/>
  <c r="AM32"/>
  <c r="V32"/>
  <c r="F33"/>
  <c r="AL33"/>
  <c r="AG32"/>
  <c r="AL34"/>
  <c r="L34"/>
  <c r="AD34"/>
  <c r="AH33"/>
  <c r="R32"/>
  <c r="M34"/>
  <c r="AE33"/>
  <c r="AH32"/>
  <c r="AX33"/>
  <c r="AC32"/>
  <c r="AB34"/>
  <c r="M32"/>
  <c r="Q33"/>
  <c r="AT33"/>
  <c r="N33"/>
  <c r="AD32"/>
  <c r="W32"/>
  <c r="AM33"/>
  <c r="AG34"/>
  <c r="AN34"/>
  <c r="BA33"/>
  <c r="AK32"/>
  <c r="AH34"/>
  <c r="AO33"/>
  <c r="Y32"/>
  <c r="BA33" i="85"/>
  <c r="AH32"/>
  <c r="AZ32"/>
  <c r="L34"/>
  <c r="AS32"/>
  <c r="O32"/>
  <c r="AT34"/>
  <c r="D34"/>
  <c r="AA34"/>
  <c r="U32"/>
  <c r="AJ32"/>
  <c r="AX32"/>
  <c r="T34"/>
  <c r="K32"/>
  <c r="AA32"/>
  <c r="AQ32"/>
  <c r="K33"/>
  <c r="AA33"/>
  <c r="AQ33"/>
  <c r="J34"/>
  <c r="Z34"/>
  <c r="AP34"/>
  <c r="P32"/>
  <c r="AV32"/>
  <c r="AF33"/>
  <c r="O34"/>
  <c r="AU34"/>
  <c r="AD32"/>
  <c r="N33"/>
  <c r="AT33"/>
  <c r="AC34"/>
  <c r="I32"/>
  <c r="AO32"/>
  <c r="Y33"/>
  <c r="H34"/>
  <c r="AN34"/>
  <c r="AR32"/>
  <c r="K34"/>
  <c r="Z32"/>
  <c r="AP33"/>
  <c r="Z33"/>
  <c r="AR33"/>
  <c r="AF34"/>
  <c r="Q33"/>
  <c r="BA34"/>
  <c r="AL33"/>
  <c r="V32"/>
  <c r="G34"/>
  <c r="AN32"/>
  <c r="AL34"/>
  <c r="F34"/>
  <c r="W33"/>
  <c r="AM32"/>
  <c r="G32"/>
  <c r="AI34"/>
  <c r="AX33"/>
  <c r="AR34"/>
  <c r="M32"/>
  <c r="W34"/>
  <c r="AW34"/>
  <c r="BA32"/>
  <c r="AI32"/>
  <c r="S33"/>
  <c r="AY33"/>
  <c r="AH34"/>
  <c r="AF32"/>
  <c r="AV33"/>
  <c r="N32"/>
  <c r="AD33"/>
  <c r="AS34"/>
  <c r="I33"/>
  <c r="X34"/>
  <c r="AB33"/>
  <c r="J33"/>
  <c r="J32"/>
  <c r="AW33"/>
  <c r="U34"/>
  <c r="AM34"/>
  <c r="H32"/>
  <c r="AM33"/>
  <c r="W32"/>
  <c r="AZ33"/>
  <c r="U33"/>
  <c r="BA34" i="87"/>
  <c r="AM32"/>
  <c r="F34"/>
  <c r="AN34"/>
  <c r="H34"/>
  <c r="Y33"/>
  <c r="AO32"/>
  <c r="I32"/>
  <c r="Y34"/>
  <c r="AP33"/>
  <c r="J33"/>
  <c r="J32"/>
  <c r="AK32"/>
  <c r="M32"/>
  <c r="N32"/>
  <c r="AB33"/>
  <c r="K34"/>
  <c r="AQ34"/>
  <c r="AA32"/>
  <c r="K33"/>
  <c r="AA33"/>
  <c r="AQ33"/>
  <c r="J34"/>
  <c r="Z34"/>
  <c r="AP34"/>
  <c r="R32"/>
  <c r="V33"/>
  <c r="AK34"/>
  <c r="BA32"/>
  <c r="T34"/>
  <c r="AB34"/>
  <c r="M33"/>
  <c r="AS34"/>
  <c r="AD33"/>
  <c r="L32"/>
  <c r="AB32"/>
  <c r="F32"/>
  <c r="AL32"/>
  <c r="H33"/>
  <c r="W33"/>
  <c r="X34"/>
  <c r="I33"/>
  <c r="AO34"/>
  <c r="Z33"/>
  <c r="F33"/>
  <c r="P32"/>
  <c r="AR33"/>
  <c r="K32"/>
  <c r="S33"/>
  <c r="AY33"/>
  <c r="AH34"/>
  <c r="AH32"/>
  <c r="U32"/>
  <c r="AZ34"/>
  <c r="AC32"/>
  <c r="AT32"/>
  <c r="AJ32"/>
  <c r="AV32"/>
  <c r="J34" i="89"/>
  <c r="Q32"/>
  <c r="AV34"/>
  <c r="I34"/>
  <c r="U34"/>
  <c r="F33"/>
  <c r="AM34"/>
  <c r="X33"/>
  <c r="H32"/>
  <c r="V34"/>
  <c r="AM33"/>
  <c r="G33"/>
  <c r="W32"/>
  <c r="AS34"/>
  <c r="Q33"/>
  <c r="AF34"/>
  <c r="AR33"/>
  <c r="Z33"/>
  <c r="AD32"/>
  <c r="S33"/>
  <c r="Y32"/>
  <c r="I33"/>
  <c r="AO33"/>
  <c r="X34"/>
  <c r="L32"/>
  <c r="AB33"/>
  <c r="AQ34"/>
  <c r="J33"/>
  <c r="Y34"/>
  <c r="S32"/>
  <c r="K33"/>
  <c r="Z34"/>
  <c r="AF33"/>
  <c r="N33"/>
  <c r="M34"/>
  <c r="K32"/>
  <c r="AP34"/>
  <c r="AT33"/>
  <c r="AE34"/>
  <c r="AX34"/>
  <c r="AI33"/>
  <c r="M32"/>
  <c r="AC32"/>
  <c r="AS32"/>
  <c r="M33"/>
  <c r="AC33"/>
  <c r="AS33"/>
  <c r="L34"/>
  <c r="AB34"/>
  <c r="AR34"/>
  <c r="T32"/>
  <c r="AZ32"/>
  <c r="AJ33"/>
  <c r="S34"/>
  <c r="AY34"/>
  <c r="AH32"/>
  <c r="R33"/>
  <c r="AX33"/>
  <c r="AG34"/>
  <c r="AG33"/>
  <c r="BA34"/>
  <c r="V32"/>
  <c r="AN32"/>
  <c r="F34"/>
  <c r="AM32"/>
  <c r="AG32"/>
  <c r="AB32"/>
  <c r="AO34"/>
  <c r="AV33"/>
  <c r="AO32"/>
  <c r="H34"/>
  <c r="AR32"/>
  <c r="Z32"/>
  <c r="AQ33"/>
  <c r="AU34"/>
  <c r="AT32"/>
  <c r="O34"/>
  <c r="P33"/>
  <c r="AY32"/>
  <c r="AK32"/>
  <c r="U33"/>
  <c r="BA33"/>
  <c r="AJ34"/>
  <c r="AJ32"/>
  <c r="AZ33"/>
  <c r="R32"/>
  <c r="AH33"/>
  <c r="AW34"/>
  <c r="AI32"/>
  <c r="AF32"/>
  <c r="AQ32"/>
  <c r="S34" i="88"/>
  <c r="T32"/>
  <c r="AY34"/>
  <c r="P34"/>
  <c r="T33"/>
  <c r="AI34"/>
  <c r="AU33"/>
  <c r="AG33"/>
  <c r="F32"/>
  <c r="N32"/>
  <c r="V32"/>
  <c r="AD32"/>
  <c r="AL32"/>
  <c r="AT32"/>
  <c r="F33"/>
  <c r="N33"/>
  <c r="V33"/>
  <c r="AD33"/>
  <c r="AL33"/>
  <c r="AT33"/>
  <c r="D34"/>
  <c r="M34"/>
  <c r="U34"/>
  <c r="AC34"/>
  <c r="AK34"/>
  <c r="AS34"/>
  <c r="BA34"/>
  <c r="S32"/>
  <c r="AI32"/>
  <c r="AY32"/>
  <c r="S33"/>
  <c r="AI33"/>
  <c r="AY33"/>
  <c r="R34"/>
  <c r="AH34"/>
  <c r="AX34"/>
  <c r="U32"/>
  <c r="AK32"/>
  <c r="BA32"/>
  <c r="U33"/>
  <c r="AK33"/>
  <c r="BA33"/>
  <c r="T34"/>
  <c r="AJ34"/>
  <c r="AZ34"/>
  <c r="P32"/>
  <c r="AF32"/>
  <c r="AV32"/>
  <c r="P33"/>
  <c r="AF33"/>
  <c r="AV33"/>
  <c r="O34"/>
  <c r="AE34"/>
  <c r="AU34"/>
  <c r="W32"/>
  <c r="G33"/>
  <c r="AM33"/>
  <c r="V34"/>
  <c r="I32"/>
  <c r="AO32"/>
  <c r="Y33"/>
  <c r="AD34"/>
  <c r="AJ32"/>
  <c r="AE32"/>
  <c r="AV34"/>
  <c r="R32"/>
  <c r="AH32"/>
  <c r="AX32"/>
  <c r="R33"/>
  <c r="AH33"/>
  <c r="AX33"/>
  <c r="Q34"/>
  <c r="AG34"/>
  <c r="AW34"/>
  <c r="AA32"/>
  <c r="K33"/>
  <c r="AQ33"/>
  <c r="Z34"/>
  <c r="M32"/>
  <c r="AS32"/>
  <c r="AC33"/>
  <c r="L34"/>
  <c r="AR34"/>
  <c r="X32"/>
  <c r="H33"/>
  <c r="AN33"/>
  <c r="W34"/>
  <c r="G32"/>
  <c r="W33"/>
  <c r="AL34"/>
  <c r="I33"/>
  <c r="H34"/>
  <c r="AN34"/>
  <c r="AW33"/>
  <c r="AG32"/>
  <c r="N34"/>
  <c r="AU32"/>
  <c r="AQ34"/>
  <c r="K34"/>
  <c r="AB33"/>
  <c r="AR32"/>
  <c r="L32"/>
  <c r="AJ33" i="80"/>
  <c r="AK33"/>
  <c r="AS33"/>
  <c r="AR33"/>
  <c r="M32"/>
  <c r="AC32"/>
  <c r="J32"/>
  <c r="AP32"/>
  <c r="J33"/>
  <c r="Z33"/>
  <c r="AP33"/>
  <c r="I34"/>
  <c r="Y34"/>
  <c r="AO34"/>
  <c r="L32"/>
  <c r="AQ32"/>
  <c r="K33"/>
  <c r="AA33"/>
  <c r="AQ33"/>
  <c r="J34"/>
  <c r="Z34"/>
  <c r="AP34"/>
  <c r="AA34"/>
  <c r="T34"/>
  <c r="G32"/>
  <c r="O32"/>
  <c r="AD32"/>
  <c r="AZ33"/>
  <c r="AF32"/>
  <c r="BA33"/>
  <c r="AR34"/>
  <c r="AC33"/>
  <c r="AQ34"/>
  <c r="AB33"/>
  <c r="AE32"/>
  <c r="D15" i="66"/>
  <c r="D33"/>
  <c r="D15" i="82"/>
  <c r="D33"/>
  <c r="AJ34" s="1"/>
  <c r="D15" i="81"/>
  <c r="D32"/>
  <c r="V34" i="87"/>
  <c r="AM33"/>
  <c r="G33"/>
  <c r="G32"/>
  <c r="X33"/>
  <c r="O33" i="88"/>
  <c r="V34" i="15"/>
  <c r="V32"/>
  <c r="F33"/>
  <c r="AL33"/>
  <c r="U34"/>
  <c r="Y34"/>
  <c r="AY34"/>
  <c r="S34"/>
  <c r="AJ33"/>
  <c r="AZ32"/>
  <c r="T32"/>
  <c r="R34"/>
  <c r="AY32"/>
  <c r="AJ34"/>
  <c r="U33"/>
  <c r="E32"/>
  <c r="AF34"/>
  <c r="N34"/>
  <c r="AX32"/>
  <c r="Q34"/>
  <c r="W34"/>
  <c r="AN33"/>
  <c r="H33"/>
  <c r="X32"/>
  <c r="Z34"/>
  <c r="K33"/>
  <c r="AR34"/>
  <c r="AC33"/>
  <c r="M32"/>
  <c r="P34"/>
  <c r="AU33"/>
  <c r="AP32"/>
  <c r="I34"/>
  <c r="I33"/>
  <c r="X34"/>
  <c r="AM32"/>
  <c r="F34"/>
  <c r="N32"/>
  <c r="AT32"/>
  <c r="AD33"/>
  <c r="M34"/>
  <c r="AS34"/>
  <c r="W32" i="87"/>
  <c r="AM34"/>
  <c r="G34"/>
  <c r="AN32"/>
  <c r="AN33"/>
  <c r="AZ32"/>
  <c r="H32"/>
  <c r="AW32" i="85"/>
  <c r="O33"/>
  <c r="AN33"/>
  <c r="AC34" i="87"/>
  <c r="L5" i="1"/>
  <c r="L23" i="3"/>
  <c r="L25"/>
  <c r="L27"/>
  <c r="L29"/>
  <c r="L31"/>
  <c r="L12"/>
  <c r="L33" i="85"/>
  <c r="V33"/>
  <c r="AD34"/>
  <c r="AZ34"/>
  <c r="L34" i="87"/>
  <c r="U33"/>
  <c r="L4" i="1"/>
  <c r="L17"/>
  <c r="L23"/>
  <c r="L25"/>
  <c r="M22"/>
  <c r="M17"/>
  <c r="M20"/>
  <c r="M15"/>
  <c r="L26"/>
  <c r="L19"/>
  <c r="AY32" i="87"/>
  <c r="AI32"/>
  <c r="S32"/>
  <c r="AY34"/>
  <c r="AI34"/>
  <c r="S34"/>
  <c r="AZ33"/>
  <c r="AJ33"/>
  <c r="T33"/>
  <c r="AR32"/>
  <c r="AF32"/>
  <c r="AT33"/>
  <c r="AC33"/>
  <c r="BA33"/>
  <c r="U34"/>
  <c r="I34" i="85"/>
  <c r="AV34"/>
  <c r="Q32"/>
  <c r="AL32"/>
  <c r="H33"/>
  <c r="N34"/>
  <c r="AU32"/>
  <c r="Q34"/>
  <c r="AC32"/>
  <c r="M33"/>
  <c r="AS33"/>
  <c r="AB34"/>
  <c r="T32"/>
  <c r="AJ33"/>
  <c r="AY34"/>
  <c r="R33"/>
  <c r="AG34"/>
  <c r="Z32" i="87"/>
  <c r="AX32"/>
  <c r="R33"/>
  <c r="AH33"/>
  <c r="AX33"/>
  <c r="Q34"/>
  <c r="AG34"/>
  <c r="AW34"/>
  <c r="Q32"/>
  <c r="AG32"/>
  <c r="AW32"/>
  <c r="Q33"/>
  <c r="AG33"/>
  <c r="AW33"/>
  <c r="P34"/>
  <c r="AF34"/>
  <c r="AV34"/>
  <c r="O32" i="89"/>
  <c r="AE32"/>
  <c r="AU32"/>
  <c r="O33"/>
  <c r="AE33"/>
  <c r="AU33"/>
  <c r="N34"/>
  <c r="AD34"/>
  <c r="AT34"/>
  <c r="X32"/>
  <c r="H33"/>
  <c r="AN33"/>
  <c r="W34"/>
  <c r="F32"/>
  <c r="AL32"/>
  <c r="V33"/>
  <c r="D34"/>
  <c r="AK34"/>
  <c r="AP32"/>
  <c r="L33"/>
  <c r="P34"/>
  <c r="AW32"/>
  <c r="AT34" i="87"/>
  <c r="AD34"/>
  <c r="N34"/>
  <c r="AU33"/>
  <c r="AE33"/>
  <c r="O33"/>
  <c r="AU32"/>
  <c r="AE32"/>
  <c r="O32"/>
  <c r="AU34"/>
  <c r="AE34"/>
  <c r="O34"/>
  <c r="AV33"/>
  <c r="AF33"/>
  <c r="P33"/>
  <c r="AD32"/>
  <c r="X32"/>
  <c r="AP32" i="85"/>
  <c r="P34"/>
  <c r="AK34"/>
  <c r="F32"/>
  <c r="X32"/>
  <c r="AU33"/>
  <c r="AE32"/>
  <c r="N33" i="87"/>
  <c r="AS32"/>
  <c r="AH34" i="89"/>
  <c r="AZ32" i="88"/>
  <c r="AL33" i="87"/>
  <c r="E42" i="12"/>
  <c r="I14" i="16"/>
  <c r="I19"/>
  <c r="I16"/>
  <c r="I22"/>
  <c r="M5" i="1"/>
  <c r="L14"/>
  <c r="L12"/>
  <c r="L10"/>
  <c r="L8"/>
  <c r="L15"/>
  <c r="L13"/>
  <c r="L11"/>
  <c r="L9"/>
  <c r="L22"/>
  <c r="L21"/>
  <c r="L27"/>
  <c r="L18"/>
  <c r="L20"/>
  <c r="E42" i="14"/>
  <c r="AW32" i="88"/>
  <c r="AJ34" i="87"/>
  <c r="M4" i="1"/>
  <c r="Y32" i="83" l="1"/>
  <c r="Q34"/>
  <c r="BA33"/>
  <c r="AB34"/>
  <c r="R32" i="84"/>
  <c r="Q34"/>
  <c r="AF33"/>
  <c r="AY32"/>
  <c r="AK32"/>
  <c r="T32"/>
  <c r="AU34"/>
  <c r="V34"/>
  <c r="H34"/>
  <c r="AI32" i="83"/>
  <c r="AM33"/>
  <c r="AX32" i="84"/>
  <c r="O34"/>
  <c r="U33"/>
  <c r="W32"/>
  <c r="AN34"/>
  <c r="AW34" i="83"/>
  <c r="AX33" i="84"/>
  <c r="AJ34"/>
  <c r="R32" i="83"/>
  <c r="S34" i="84"/>
  <c r="Y33"/>
  <c r="E33" i="8"/>
  <c r="E42"/>
  <c r="L24" i="1"/>
  <c r="E42" i="9"/>
  <c r="L16" i="1"/>
  <c r="L28"/>
  <c r="AC33" i="86"/>
  <c r="AR33"/>
  <c r="J32"/>
  <c r="AX34" i="84"/>
  <c r="I34" i="88"/>
  <c r="AP32"/>
  <c r="H32"/>
  <c r="AT34"/>
  <c r="AQ32"/>
  <c r="AO33"/>
  <c r="AR33"/>
  <c r="AY33" i="86"/>
  <c r="AP34"/>
  <c r="M33"/>
  <c r="AB32"/>
  <c r="K32" i="83"/>
  <c r="AA33"/>
  <c r="F33" i="82"/>
  <c r="AK32"/>
  <c r="U34"/>
  <c r="BA33"/>
  <c r="E42" i="13"/>
  <c r="M10" i="3"/>
  <c r="E42" i="11"/>
  <c r="D16" i="13"/>
  <c r="M16" i="3"/>
  <c r="AG32" i="33"/>
  <c r="AY33"/>
  <c r="AV32"/>
  <c r="AM34"/>
  <c r="AW32"/>
  <c r="T34"/>
  <c r="P32"/>
  <c r="G34"/>
  <c r="AG34"/>
  <c r="M32"/>
  <c r="AC32"/>
  <c r="AS32"/>
  <c r="O33"/>
  <c r="AE33"/>
  <c r="AU33"/>
  <c r="P34"/>
  <c r="AF34"/>
  <c r="AV34"/>
  <c r="H32"/>
  <c r="AN32"/>
  <c r="Z33"/>
  <c r="Z32"/>
  <c r="AR33"/>
  <c r="AE34"/>
  <c r="N32"/>
  <c r="AF33"/>
  <c r="Y34"/>
  <c r="Q34"/>
  <c r="F34"/>
  <c r="AB33"/>
  <c r="R33"/>
  <c r="AR34"/>
  <c r="L34"/>
  <c r="AA33"/>
  <c r="AO32"/>
  <c r="I32"/>
  <c r="K32"/>
  <c r="S32"/>
  <c r="AA32"/>
  <c r="AI32"/>
  <c r="AQ32"/>
  <c r="AY32"/>
  <c r="M33"/>
  <c r="U33"/>
  <c r="AC33"/>
  <c r="AK33"/>
  <c r="AS33"/>
  <c r="BA33"/>
  <c r="N34"/>
  <c r="V34"/>
  <c r="AD34"/>
  <c r="AL34"/>
  <c r="AT34"/>
  <c r="F32"/>
  <c r="L32"/>
  <c r="AB32"/>
  <c r="AR32"/>
  <c r="N33"/>
  <c r="AD33"/>
  <c r="AT33"/>
  <c r="AH32"/>
  <c r="T33"/>
  <c r="AX33"/>
  <c r="S34"/>
  <c r="AI34"/>
  <c r="AY34"/>
  <c r="V32"/>
  <c r="H33"/>
  <c r="AN33"/>
  <c r="M34"/>
  <c r="AC34"/>
  <c r="AS34"/>
  <c r="S33"/>
  <c r="AV33"/>
  <c r="AI33"/>
  <c r="AH33"/>
  <c r="U32"/>
  <c r="G33"/>
  <c r="AM33"/>
  <c r="X34"/>
  <c r="F33"/>
  <c r="J33"/>
  <c r="L33"/>
  <c r="AU34"/>
  <c r="I34"/>
  <c r="P33"/>
  <c r="J32"/>
  <c r="AB34"/>
  <c r="K33"/>
  <c r="G32"/>
  <c r="W32"/>
  <c r="AM32"/>
  <c r="I33"/>
  <c r="Y33"/>
  <c r="AO33"/>
  <c r="J34"/>
  <c r="Z34"/>
  <c r="AP34"/>
  <c r="D34"/>
  <c r="AJ32"/>
  <c r="V33"/>
  <c r="R32"/>
  <c r="AJ33"/>
  <c r="AA34"/>
  <c r="BA32"/>
  <c r="X33"/>
  <c r="U34"/>
  <c r="BA34"/>
  <c r="AJ34"/>
  <c r="AP32"/>
  <c r="Q32"/>
  <c r="AZ34"/>
  <c r="AD32"/>
  <c r="AK32"/>
  <c r="W33"/>
  <c r="H34"/>
  <c r="AN34"/>
  <c r="X32"/>
  <c r="AP33"/>
  <c r="O34"/>
  <c r="AT32"/>
  <c r="AO34"/>
  <c r="AW34"/>
  <c r="W34"/>
  <c r="AF32"/>
  <c r="AQ33"/>
  <c r="Y32"/>
  <c r="O32"/>
  <c r="AE32"/>
  <c r="AU32"/>
  <c r="Q33"/>
  <c r="AG33"/>
  <c r="AW33"/>
  <c r="R34"/>
  <c r="AH34"/>
  <c r="AX34"/>
  <c r="T32"/>
  <c r="AZ32"/>
  <c r="AL33"/>
  <c r="AX32"/>
  <c r="K34"/>
  <c r="AQ34"/>
  <c r="AL32"/>
  <c r="AZ33"/>
  <c r="AK34"/>
  <c r="Z34" i="79"/>
  <c r="AQ33"/>
  <c r="K33"/>
  <c r="AA32"/>
  <c r="J32"/>
  <c r="Z32"/>
  <c r="AP32"/>
  <c r="J33"/>
  <c r="Z33"/>
  <c r="AX33"/>
  <c r="Q34"/>
  <c r="AG34"/>
  <c r="AW34"/>
  <c r="F34"/>
  <c r="L32"/>
  <c r="AR32"/>
  <c r="AB33"/>
  <c r="K34"/>
  <c r="AQ34"/>
  <c r="AO32"/>
  <c r="H34"/>
  <c r="AC32"/>
  <c r="AB34"/>
  <c r="N34"/>
  <c r="AU32"/>
  <c r="P32"/>
  <c r="AV32"/>
  <c r="AF33"/>
  <c r="O34"/>
  <c r="AU34"/>
  <c r="AG33"/>
  <c r="AV34"/>
  <c r="U33"/>
  <c r="AJ34"/>
  <c r="AX34"/>
  <c r="AH34"/>
  <c r="R34"/>
  <c r="AY33"/>
  <c r="AI33"/>
  <c r="S33"/>
  <c r="AY32"/>
  <c r="AI32"/>
  <c r="S32"/>
  <c r="F32"/>
  <c r="N32"/>
  <c r="V32"/>
  <c r="AD32"/>
  <c r="AL32"/>
  <c r="AT32"/>
  <c r="F33"/>
  <c r="N33"/>
  <c r="V33"/>
  <c r="AD33"/>
  <c r="AL33"/>
  <c r="AT33"/>
  <c r="D34"/>
  <c r="M34"/>
  <c r="U34"/>
  <c r="AC34"/>
  <c r="AK34"/>
  <c r="AS34"/>
  <c r="BA34"/>
  <c r="V34"/>
  <c r="AM33"/>
  <c r="G33"/>
  <c r="W32"/>
  <c r="T32"/>
  <c r="AJ32"/>
  <c r="AZ32"/>
  <c r="T33"/>
  <c r="AJ33"/>
  <c r="AZ33"/>
  <c r="S34"/>
  <c r="AI34"/>
  <c r="AY34"/>
  <c r="Y32"/>
  <c r="I33"/>
  <c r="AO33"/>
  <c r="X34"/>
  <c r="M32"/>
  <c r="AS32"/>
  <c r="AC33"/>
  <c r="L34"/>
  <c r="AR34"/>
  <c r="AD34"/>
  <c r="AU33"/>
  <c r="O33"/>
  <c r="AE32"/>
  <c r="H32"/>
  <c r="X32"/>
  <c r="AN32"/>
  <c r="H33"/>
  <c r="X33"/>
  <c r="AN33"/>
  <c r="G34"/>
  <c r="W34"/>
  <c r="AM34"/>
  <c r="G32"/>
  <c r="AG32"/>
  <c r="Q33"/>
  <c r="AW33"/>
  <c r="AF34"/>
  <c r="U32"/>
  <c r="BA32"/>
  <c r="AK33"/>
  <c r="T34"/>
  <c r="AZ34"/>
  <c r="AP34"/>
  <c r="J34"/>
  <c r="AA33"/>
  <c r="AQ32"/>
  <c r="K32"/>
  <c r="R32"/>
  <c r="AH32"/>
  <c r="AX32"/>
  <c r="R33"/>
  <c r="AH33"/>
  <c r="AP33"/>
  <c r="I34"/>
  <c r="Y34"/>
  <c r="AO34"/>
  <c r="AL34"/>
  <c r="W33"/>
  <c r="AM32"/>
  <c r="AB32"/>
  <c r="L33"/>
  <c r="AR33"/>
  <c r="AA34"/>
  <c r="I32"/>
  <c r="Y33"/>
  <c r="AN34"/>
  <c r="M33"/>
  <c r="AS33"/>
  <c r="AT34"/>
  <c r="AE33"/>
  <c r="O32"/>
  <c r="AF32"/>
  <c r="P33"/>
  <c r="AV33"/>
  <c r="AE34"/>
  <c r="Q32"/>
  <c r="AW32"/>
  <c r="P34"/>
  <c r="AK32"/>
  <c r="BA33"/>
  <c r="AM32" i="80"/>
  <c r="Z32"/>
  <c r="AB32"/>
  <c r="AB34"/>
  <c r="T33"/>
  <c r="U33"/>
  <c r="L34"/>
  <c r="K34"/>
  <c r="BA32"/>
  <c r="Q32"/>
  <c r="R32"/>
  <c r="N33"/>
  <c r="AT33"/>
  <c r="AC34"/>
  <c r="T32"/>
  <c r="O33"/>
  <c r="AU33"/>
  <c r="AD34"/>
  <c r="AZ32"/>
  <c r="Y32"/>
  <c r="V33"/>
  <c r="AK34"/>
  <c r="W33"/>
  <c r="AL34"/>
  <c r="X34"/>
  <c r="AO33"/>
  <c r="I33"/>
  <c r="H32"/>
  <c r="W34"/>
  <c r="AN33"/>
  <c r="H33"/>
  <c r="F32"/>
  <c r="K32"/>
  <c r="AO32"/>
  <c r="AL33"/>
  <c r="BA34"/>
  <c r="AM33"/>
  <c r="AV34"/>
  <c r="P34"/>
  <c r="AG33"/>
  <c r="AW32"/>
  <c r="AU34"/>
  <c r="O34"/>
  <c r="AF33"/>
  <c r="AV32"/>
  <c r="AI32"/>
  <c r="AX33"/>
  <c r="S34"/>
  <c r="W32"/>
  <c r="AJ34"/>
  <c r="AR32"/>
  <c r="AG32"/>
  <c r="AD33"/>
  <c r="AS34"/>
  <c r="AE33"/>
  <c r="AT34"/>
  <c r="AH32"/>
  <c r="AJ32"/>
  <c r="AN34"/>
  <c r="Y33"/>
  <c r="AM34"/>
  <c r="X33"/>
  <c r="AA32"/>
  <c r="F33"/>
  <c r="G33"/>
  <c r="AF34"/>
  <c r="Q33"/>
  <c r="AE34"/>
  <c r="P33"/>
  <c r="S32"/>
  <c r="P32"/>
  <c r="AY33"/>
  <c r="AI34"/>
  <c r="AS32"/>
  <c r="M33"/>
  <c r="AT32"/>
  <c r="M34"/>
  <c r="AU32"/>
  <c r="N34"/>
  <c r="L33"/>
  <c r="D34"/>
  <c r="F34"/>
  <c r="H34"/>
  <c r="AN32"/>
  <c r="G34"/>
  <c r="AL32"/>
  <c r="I32"/>
  <c r="U34"/>
  <c r="V34"/>
  <c r="AW33"/>
  <c r="X32"/>
  <c r="AV33"/>
  <c r="V32"/>
  <c r="AC33" i="81"/>
  <c r="AW32"/>
  <c r="AP34"/>
  <c r="J34"/>
  <c r="AA33"/>
  <c r="AQ32"/>
  <c r="K32"/>
  <c r="AM34"/>
  <c r="W34"/>
  <c r="G34"/>
  <c r="AF33"/>
  <c r="P33"/>
  <c r="AV32"/>
  <c r="AF32"/>
  <c r="X32"/>
  <c r="H32"/>
  <c r="H34"/>
  <c r="AL34"/>
  <c r="W33"/>
  <c r="G32"/>
  <c r="AC34"/>
  <c r="AT33"/>
  <c r="N33"/>
  <c r="AD32"/>
  <c r="BA32"/>
  <c r="AS33"/>
  <c r="Y32"/>
  <c r="AU33"/>
  <c r="AE32"/>
  <c r="AG34"/>
  <c r="Q34"/>
  <c r="AH33"/>
  <c r="AX32"/>
  <c r="U32"/>
  <c r="BA33"/>
  <c r="AR34"/>
  <c r="L34"/>
  <c r="AS32"/>
  <c r="AW33"/>
  <c r="Q33"/>
  <c r="AG32"/>
  <c r="AX34"/>
  <c r="AH34"/>
  <c r="R34"/>
  <c r="AY33"/>
  <c r="AI33"/>
  <c r="S33"/>
  <c r="AY32"/>
  <c r="AI32"/>
  <c r="S32"/>
  <c r="AY34"/>
  <c r="AQ34"/>
  <c r="AI34"/>
  <c r="AA34"/>
  <c r="S34"/>
  <c r="K34"/>
  <c r="AZ33"/>
  <c r="AR33"/>
  <c r="AJ33"/>
  <c r="AB33"/>
  <c r="T33"/>
  <c r="L33"/>
  <c r="AZ32"/>
  <c r="AR32"/>
  <c r="AJ32"/>
  <c r="AB32"/>
  <c r="T32"/>
  <c r="L32"/>
  <c r="AZ34"/>
  <c r="M33"/>
  <c r="Y33"/>
  <c r="I32"/>
  <c r="V34"/>
  <c r="AM33"/>
  <c r="G33"/>
  <c r="W32"/>
  <c r="BA34"/>
  <c r="AK34"/>
  <c r="U34"/>
  <c r="D34"/>
  <c r="AL33"/>
  <c r="V33"/>
  <c r="F33"/>
  <c r="AL32"/>
  <c r="V32"/>
  <c r="F32"/>
  <c r="P34"/>
  <c r="U33"/>
  <c r="AJ34"/>
  <c r="AC32"/>
  <c r="I33"/>
  <c r="AT34"/>
  <c r="N34"/>
  <c r="AE33"/>
  <c r="AU32"/>
  <c r="O32"/>
  <c r="AO34"/>
  <c r="Y34"/>
  <c r="I34"/>
  <c r="AP33"/>
  <c r="Z33"/>
  <c r="J33"/>
  <c r="AP32"/>
  <c r="Z32"/>
  <c r="J32"/>
  <c r="AK33"/>
  <c r="AK32"/>
  <c r="AN34"/>
  <c r="AB34"/>
  <c r="M32"/>
  <c r="AG33"/>
  <c r="Q32"/>
  <c r="Z34"/>
  <c r="AQ33"/>
  <c r="K33"/>
  <c r="AA32"/>
  <c r="AU34"/>
  <c r="AE34"/>
  <c r="O34"/>
  <c r="AV33"/>
  <c r="AN33"/>
  <c r="X33"/>
  <c r="H33"/>
  <c r="AN32"/>
  <c r="P32"/>
  <c r="T34"/>
  <c r="AO32"/>
  <c r="F34"/>
  <c r="AM32"/>
  <c r="AS34"/>
  <c r="M34"/>
  <c r="AD33"/>
  <c r="AT32"/>
  <c r="N32"/>
  <c r="AV34"/>
  <c r="X34"/>
  <c r="AO33"/>
  <c r="AD34"/>
  <c r="O33"/>
  <c r="AW34"/>
  <c r="AX33"/>
  <c r="R33"/>
  <c r="AH32"/>
  <c r="R32"/>
  <c r="AF34"/>
  <c r="P32" i="67"/>
  <c r="AF32"/>
  <c r="AV32"/>
  <c r="P33"/>
  <c r="AF33"/>
  <c r="AV33"/>
  <c r="S32"/>
  <c r="AI32"/>
  <c r="AY32"/>
  <c r="S33"/>
  <c r="AI33"/>
  <c r="AY33"/>
  <c r="R34"/>
  <c r="AH34"/>
  <c r="M34"/>
  <c r="AS34"/>
  <c r="AU34"/>
  <c r="F32"/>
  <c r="V32"/>
  <c r="AL32"/>
  <c r="F33"/>
  <c r="V33"/>
  <c r="AL33"/>
  <c r="I32"/>
  <c r="Y32"/>
  <c r="AO32"/>
  <c r="I33"/>
  <c r="Y33"/>
  <c r="AO33"/>
  <c r="H34"/>
  <c r="X34"/>
  <c r="AN34"/>
  <c r="I34"/>
  <c r="AO34"/>
  <c r="AM34"/>
  <c r="AY34"/>
  <c r="L32"/>
  <c r="T32"/>
  <c r="AB32"/>
  <c r="AJ32"/>
  <c r="AR32"/>
  <c r="AZ32"/>
  <c r="L33"/>
  <c r="T33"/>
  <c r="AB33"/>
  <c r="AJ33"/>
  <c r="AR33"/>
  <c r="G32"/>
  <c r="O32"/>
  <c r="W32"/>
  <c r="AE32"/>
  <c r="AM32"/>
  <c r="AU32"/>
  <c r="G33"/>
  <c r="O33"/>
  <c r="W33"/>
  <c r="AE33"/>
  <c r="AM33"/>
  <c r="AU33"/>
  <c r="F34"/>
  <c r="N34"/>
  <c r="V34"/>
  <c r="AD34"/>
  <c r="AL34"/>
  <c r="AT34"/>
  <c r="D34"/>
  <c r="U34"/>
  <c r="AK34"/>
  <c r="BA34"/>
  <c r="AE34"/>
  <c r="K34"/>
  <c r="AQ34"/>
  <c r="J32"/>
  <c r="R32"/>
  <c r="Z32"/>
  <c r="AH32"/>
  <c r="AP32"/>
  <c r="AX32"/>
  <c r="J33"/>
  <c r="R33"/>
  <c r="Z33"/>
  <c r="AH33"/>
  <c r="AP33"/>
  <c r="AX33"/>
  <c r="M32"/>
  <c r="U32"/>
  <c r="AC32"/>
  <c r="AK32"/>
  <c r="AS32"/>
  <c r="BA32"/>
  <c r="M33"/>
  <c r="U33"/>
  <c r="AC33"/>
  <c r="AK33"/>
  <c r="AS33"/>
  <c r="BA33"/>
  <c r="L34"/>
  <c r="T34"/>
  <c r="AB34"/>
  <c r="AJ34"/>
  <c r="AR34"/>
  <c r="AZ34"/>
  <c r="Q34"/>
  <c r="AG34"/>
  <c r="AW34"/>
  <c r="W34"/>
  <c r="AZ33"/>
  <c r="AI34"/>
  <c r="H32"/>
  <c r="X32"/>
  <c r="AN32"/>
  <c r="H33"/>
  <c r="X33"/>
  <c r="AN33"/>
  <c r="K32"/>
  <c r="AA32"/>
  <c r="AQ32"/>
  <c r="K33"/>
  <c r="AA33"/>
  <c r="AQ33"/>
  <c r="J34"/>
  <c r="Z34"/>
  <c r="AP34"/>
  <c r="AX34"/>
  <c r="AC34"/>
  <c r="O34"/>
  <c r="AA34"/>
  <c r="N32"/>
  <c r="AD32"/>
  <c r="AT32"/>
  <c r="N33"/>
  <c r="AD33"/>
  <c r="AT33"/>
  <c r="Q32"/>
  <c r="AG32"/>
  <c r="AW32"/>
  <c r="Q33"/>
  <c r="AG33"/>
  <c r="AW33"/>
  <c r="P34"/>
  <c r="AF34"/>
  <c r="AV34"/>
  <c r="Y34"/>
  <c r="G34"/>
  <c r="S34"/>
  <c r="L7" i="1"/>
  <c r="V32" i="82"/>
  <c r="AL33"/>
  <c r="BA34"/>
  <c r="U33"/>
  <c r="M6" i="1"/>
  <c r="L6"/>
  <c r="E33" i="9"/>
  <c r="P32" s="1"/>
  <c r="D29"/>
  <c r="L29" i="1"/>
  <c r="D31" i="9"/>
  <c r="L31" i="1"/>
  <c r="D6" i="13"/>
  <c r="D10"/>
  <c r="D14"/>
  <c r="D18"/>
  <c r="D22"/>
  <c r="D26"/>
  <c r="D30"/>
  <c r="D7"/>
  <c r="F39" s="1"/>
  <c r="E39" s="1"/>
  <c r="D11"/>
  <c r="D15"/>
  <c r="D19"/>
  <c r="D23"/>
  <c r="D27"/>
  <c r="D31"/>
  <c r="D4"/>
  <c r="E32"/>
  <c r="E33"/>
  <c r="D8"/>
  <c r="D12"/>
  <c r="D20"/>
  <c r="D24"/>
  <c r="D28"/>
  <c r="D5"/>
  <c r="D9"/>
  <c r="M9" i="3"/>
  <c r="D13" i="13"/>
  <c r="D17"/>
  <c r="D21"/>
  <c r="D25"/>
  <c r="D29"/>
  <c r="D6" i="14"/>
  <c r="L6" i="3"/>
  <c r="D10" i="14"/>
  <c r="L10" i="3"/>
  <c r="D14" i="14"/>
  <c r="L14" i="3"/>
  <c r="D18" i="14"/>
  <c r="L18" i="3"/>
  <c r="D22" i="14"/>
  <c r="L22" i="3"/>
  <c r="D26" i="14"/>
  <c r="L26" i="3"/>
  <c r="D30" i="14"/>
  <c r="L30" i="3"/>
  <c r="D7" i="14"/>
  <c r="L7" i="3"/>
  <c r="D11" i="14"/>
  <c r="L11" i="3"/>
  <c r="D15" i="14"/>
  <c r="L15" i="3"/>
  <c r="D19" i="14"/>
  <c r="L19" i="3"/>
  <c r="D4" i="14"/>
  <c r="E32"/>
  <c r="E33"/>
  <c r="L4" i="3"/>
  <c r="D8" i="14"/>
  <c r="L8" i="3"/>
  <c r="D16" i="14"/>
  <c r="L16" i="3"/>
  <c r="D20" i="14"/>
  <c r="L20" i="3"/>
  <c r="D24" i="14"/>
  <c r="L24" i="3"/>
  <c r="D28" i="14"/>
  <c r="L28" i="3"/>
  <c r="D5" i="14"/>
  <c r="L5" i="3"/>
  <c r="D9" i="14"/>
  <c r="L9" i="3"/>
  <c r="D13" i="14"/>
  <c r="L13" i="3"/>
  <c r="D17" i="14"/>
  <c r="L17" i="3"/>
  <c r="D21" i="14"/>
  <c r="L21" i="3"/>
  <c r="D7" i="12"/>
  <c r="M7" i="2"/>
  <c r="D11" i="12"/>
  <c r="M11" i="2"/>
  <c r="D15" i="12"/>
  <c r="M15" i="2"/>
  <c r="D19" i="12"/>
  <c r="M19" i="2"/>
  <c r="D23" i="12"/>
  <c r="M23" i="2"/>
  <c r="D27" i="12"/>
  <c r="M27" i="2"/>
  <c r="D31" i="12"/>
  <c r="M31" i="2"/>
  <c r="D6" i="12"/>
  <c r="M6" i="2"/>
  <c r="D10" i="12"/>
  <c r="M10" i="2"/>
  <c r="D14" i="12"/>
  <c r="M14" i="2"/>
  <c r="D18" i="12"/>
  <c r="M18" i="2"/>
  <c r="D22" i="12"/>
  <c r="M22" i="2"/>
  <c r="D26" i="12"/>
  <c r="M26" i="2"/>
  <c r="D30" i="12"/>
  <c r="M30" i="2"/>
  <c r="D5" i="12"/>
  <c r="M5" i="2"/>
  <c r="D9" i="12"/>
  <c r="M9" i="2"/>
  <c r="D13" i="12"/>
  <c r="M13" i="2"/>
  <c r="D17" i="12"/>
  <c r="M17" i="2"/>
  <c r="D21" i="12"/>
  <c r="M21" i="2"/>
  <c r="D25" i="12"/>
  <c r="M25" i="2"/>
  <c r="D29" i="12"/>
  <c r="M29" i="2"/>
  <c r="D4" i="12"/>
  <c r="E32"/>
  <c r="M4" i="2"/>
  <c r="E33" i="12"/>
  <c r="D8"/>
  <c r="M8" i="2"/>
  <c r="D12" i="12"/>
  <c r="M12" i="2"/>
  <c r="D16" i="12"/>
  <c r="M16" i="2"/>
  <c r="D20" i="12"/>
  <c r="M20" i="2"/>
  <c r="D24" i="12"/>
  <c r="M24" i="2"/>
  <c r="D28" i="12"/>
  <c r="M28" i="2"/>
  <c r="D7" i="11"/>
  <c r="L7" i="2"/>
  <c r="D11" i="11"/>
  <c r="L11" i="2"/>
  <c r="D15" i="11"/>
  <c r="L15" i="2"/>
  <c r="D19" i="11"/>
  <c r="L19" i="2"/>
  <c r="D23" i="11"/>
  <c r="L23" i="2"/>
  <c r="D27" i="11"/>
  <c r="L27" i="2"/>
  <c r="D31" i="11"/>
  <c r="L31" i="2"/>
  <c r="D6" i="11"/>
  <c r="L6" i="2"/>
  <c r="D10" i="11"/>
  <c r="L10" i="2"/>
  <c r="D14" i="11"/>
  <c r="L14" i="2"/>
  <c r="D18" i="11"/>
  <c r="L18" i="2"/>
  <c r="D22" i="11"/>
  <c r="L22" i="2"/>
  <c r="D26" i="11"/>
  <c r="L26" i="2"/>
  <c r="D30" i="11"/>
  <c r="L30" i="2"/>
  <c r="D5" i="11"/>
  <c r="L5" i="2"/>
  <c r="D9" i="11"/>
  <c r="L9" i="2"/>
  <c r="D13" i="11"/>
  <c r="L13" i="2"/>
  <c r="D17" i="11"/>
  <c r="L17" i="2"/>
  <c r="D21" i="11"/>
  <c r="L21" i="2"/>
  <c r="D25" i="11"/>
  <c r="L25" i="2"/>
  <c r="D29" i="11"/>
  <c r="L29" i="2"/>
  <c r="D4" i="11"/>
  <c r="E32"/>
  <c r="E33"/>
  <c r="L4" i="2"/>
  <c r="D8" i="11"/>
  <c r="L8" i="2"/>
  <c r="D12" i="11"/>
  <c r="L12" i="2"/>
  <c r="D16" i="11"/>
  <c r="L16" i="2"/>
  <c r="D20" i="11"/>
  <c r="L20" i="2"/>
  <c r="D24" i="11"/>
  <c r="L24" i="2"/>
  <c r="D28" i="11"/>
  <c r="L28" i="2"/>
  <c r="D7" i="8"/>
  <c r="M7" i="1"/>
  <c r="D11" i="8"/>
  <c r="M11" i="1"/>
  <c r="D19" i="8"/>
  <c r="M19" i="1"/>
  <c r="D23" i="8"/>
  <c r="M23" i="1"/>
  <c r="D27" i="8"/>
  <c r="M27" i="1"/>
  <c r="D31" i="8"/>
  <c r="M31" i="1"/>
  <c r="D10" i="8"/>
  <c r="M10" i="1"/>
  <c r="D14" i="8"/>
  <c r="M14" i="1"/>
  <c r="D18" i="8"/>
  <c r="M18" i="1"/>
  <c r="D26" i="8"/>
  <c r="M26" i="1"/>
  <c r="D30" i="8"/>
  <c r="M30" i="1"/>
  <c r="D9" i="8"/>
  <c r="M9" i="1"/>
  <c r="D13" i="8"/>
  <c r="M13" i="1"/>
  <c r="D21" i="8"/>
  <c r="M21" i="1"/>
  <c r="D25" i="8"/>
  <c r="M25" i="1"/>
  <c r="D29" i="8"/>
  <c r="M29" i="1"/>
  <c r="D8" i="8"/>
  <c r="M8" i="1"/>
  <c r="D12" i="8"/>
  <c r="M12" i="1"/>
  <c r="D16" i="8"/>
  <c r="M16" i="1"/>
  <c r="D24" i="8"/>
  <c r="M24" i="1"/>
  <c r="D28" i="8"/>
  <c r="F38" s="1"/>
  <c r="E38" s="1"/>
  <c r="M28" i="1"/>
  <c r="E32" i="8"/>
  <c r="E34" s="1"/>
  <c r="AU34" i="82"/>
  <c r="G33"/>
  <c r="AL32"/>
  <c r="D34"/>
  <c r="U32"/>
  <c r="AK33"/>
  <c r="AZ34"/>
  <c r="F32"/>
  <c r="AK34"/>
  <c r="T34"/>
  <c r="AD34"/>
  <c r="X32"/>
  <c r="AN33"/>
  <c r="G32"/>
  <c r="W33"/>
  <c r="AL34"/>
  <c r="N34"/>
  <c r="AU32"/>
  <c r="AE34"/>
  <c r="P33"/>
  <c r="AN32"/>
  <c r="W32"/>
  <c r="AU33"/>
  <c r="O34"/>
  <c r="J32"/>
  <c r="Z32"/>
  <c r="AP32"/>
  <c r="J33"/>
  <c r="Z33"/>
  <c r="AP33"/>
  <c r="I34"/>
  <c r="Y34"/>
  <c r="AO34"/>
  <c r="I32"/>
  <c r="Y32"/>
  <c r="AO32"/>
  <c r="I33"/>
  <c r="Y33"/>
  <c r="AO33"/>
  <c r="H34"/>
  <c r="X34"/>
  <c r="AN34"/>
  <c r="AF33"/>
  <c r="V34"/>
  <c r="H32"/>
  <c r="X33"/>
  <c r="N33"/>
  <c r="AC34"/>
  <c r="AS32"/>
  <c r="L34"/>
  <c r="N32"/>
  <c r="AS34"/>
  <c r="AB34"/>
  <c r="Z34"/>
  <c r="AQ33"/>
  <c r="K33"/>
  <c r="AA32"/>
  <c r="AQ34"/>
  <c r="K34"/>
  <c r="AB33"/>
  <c r="AR32"/>
  <c r="L32"/>
  <c r="M34"/>
  <c r="AS33"/>
  <c r="AH34"/>
  <c r="AY33"/>
  <c r="S33"/>
  <c r="AI32"/>
  <c r="AY34"/>
  <c r="S34"/>
  <c r="AJ33"/>
  <c r="AZ32"/>
  <c r="T32"/>
  <c r="V33"/>
  <c r="P32"/>
  <c r="W34"/>
  <c r="F34"/>
  <c r="AE33"/>
  <c r="AV33"/>
  <c r="G34"/>
  <c r="AE32"/>
  <c r="R32"/>
  <c r="AX32"/>
  <c r="AH33"/>
  <c r="Q34"/>
  <c r="AW34"/>
  <c r="AG32"/>
  <c r="Q33"/>
  <c r="AW33"/>
  <c r="AF34"/>
  <c r="AT33"/>
  <c r="AC33"/>
  <c r="AD33"/>
  <c r="AP34"/>
  <c r="AA33"/>
  <c r="K32"/>
  <c r="AR33"/>
  <c r="AB32"/>
  <c r="AC32"/>
  <c r="R34"/>
  <c r="AY32"/>
  <c r="AI34"/>
  <c r="T33"/>
  <c r="BA32"/>
  <c r="H33"/>
  <c r="AM32"/>
  <c r="AT34"/>
  <c r="O32"/>
  <c r="AF32"/>
  <c r="AM33"/>
  <c r="AV32"/>
  <c r="AH32"/>
  <c r="R33"/>
  <c r="AX33"/>
  <c r="AG34"/>
  <c r="Q32"/>
  <c r="AW32"/>
  <c r="AG33"/>
  <c r="P34"/>
  <c r="AV34"/>
  <c r="O33"/>
  <c r="AM34"/>
  <c r="AD32"/>
  <c r="M32"/>
  <c r="AR34"/>
  <c r="M33"/>
  <c r="J34"/>
  <c r="AQ32"/>
  <c r="AA34"/>
  <c r="L33"/>
  <c r="AT32"/>
  <c r="AX34"/>
  <c r="AI33"/>
  <c r="S32"/>
  <c r="AZ33"/>
  <c r="AJ32"/>
  <c r="L32" i="66"/>
  <c r="T32"/>
  <c r="AU34"/>
  <c r="X34"/>
  <c r="F34"/>
  <c r="AE33"/>
  <c r="AW33"/>
  <c r="AA34"/>
  <c r="T33"/>
  <c r="W32"/>
  <c r="P34"/>
  <c r="F32"/>
  <c r="AL32"/>
  <c r="V33"/>
  <c r="D34"/>
  <c r="AK34"/>
  <c r="AK32"/>
  <c r="BA33"/>
  <c r="S32"/>
  <c r="V34"/>
  <c r="AJ32"/>
  <c r="AJ33"/>
  <c r="AM32"/>
  <c r="O32"/>
  <c r="L33"/>
  <c r="AU33"/>
  <c r="V32"/>
  <c r="AL33"/>
  <c r="BA34"/>
  <c r="AJ34"/>
  <c r="I32"/>
  <c r="S33"/>
  <c r="AZ34"/>
  <c r="AK33"/>
  <c r="U32"/>
  <c r="AC34"/>
  <c r="AT33"/>
  <c r="N33"/>
  <c r="AD32"/>
  <c r="AB33"/>
  <c r="AE32"/>
  <c r="H34"/>
  <c r="AB32"/>
  <c r="AY34"/>
  <c r="AF34"/>
  <c r="N34"/>
  <c r="W33"/>
  <c r="AO33"/>
  <c r="S34"/>
  <c r="G33"/>
  <c r="AG33"/>
  <c r="Y33"/>
  <c r="AR32"/>
  <c r="AH32"/>
  <c r="R33"/>
  <c r="AX33"/>
  <c r="AG34"/>
  <c r="AC32"/>
  <c r="AS33"/>
  <c r="K32"/>
  <c r="AA33"/>
  <c r="J34"/>
  <c r="AP34"/>
  <c r="W34"/>
  <c r="AN33"/>
  <c r="H33"/>
  <c r="X32"/>
  <c r="AD34"/>
  <c r="J32"/>
  <c r="AP32"/>
  <c r="Z33"/>
  <c r="I34"/>
  <c r="AO34"/>
  <c r="AS32"/>
  <c r="L34"/>
  <c r="AA32"/>
  <c r="AI33"/>
  <c r="R34"/>
  <c r="AX34"/>
  <c r="O34"/>
  <c r="AF33"/>
  <c r="AV32"/>
  <c r="P32"/>
  <c r="I33"/>
  <c r="AT34"/>
  <c r="AG32"/>
  <c r="AO32"/>
  <c r="AQ34"/>
  <c r="F33"/>
  <c r="U34"/>
  <c r="U33"/>
  <c r="AY32"/>
  <c r="AN34"/>
  <c r="AI32"/>
  <c r="T34"/>
  <c r="BA32"/>
  <c r="AS34"/>
  <c r="M34"/>
  <c r="AD33"/>
  <c r="AT32"/>
  <c r="N32"/>
  <c r="AW32"/>
  <c r="AM33"/>
  <c r="AI34"/>
  <c r="AR33"/>
  <c r="Q33"/>
  <c r="AU32"/>
  <c r="AL34"/>
  <c r="G32"/>
  <c r="Y32"/>
  <c r="AZ32"/>
  <c r="AZ33"/>
  <c r="O33"/>
  <c r="K34"/>
  <c r="AV34"/>
  <c r="R32"/>
  <c r="AX32"/>
  <c r="AH33"/>
  <c r="Q34"/>
  <c r="AW34"/>
  <c r="M33"/>
  <c r="AB34"/>
  <c r="AQ32"/>
  <c r="AQ33"/>
  <c r="Z34"/>
  <c r="AM34"/>
  <c r="G34"/>
  <c r="X33"/>
  <c r="AN32"/>
  <c r="H32"/>
  <c r="Q32"/>
  <c r="Z32"/>
  <c r="J33"/>
  <c r="AP33"/>
  <c r="Y34"/>
  <c r="M32"/>
  <c r="AC33"/>
  <c r="AR34"/>
  <c r="K33"/>
  <c r="AY33"/>
  <c r="AH34"/>
  <c r="AE34"/>
  <c r="AV33"/>
  <c r="P33"/>
  <c r="AF32"/>
  <c r="AU33" i="9"/>
  <c r="AY34"/>
  <c r="AK34"/>
  <c r="AO33"/>
  <c r="P33"/>
  <c r="BA33"/>
  <c r="AJ33"/>
  <c r="Z33"/>
  <c r="E32"/>
  <c r="E34" s="1"/>
  <c r="F37" i="14"/>
  <c r="E37" s="1"/>
  <c r="F40"/>
  <c r="E40" s="1"/>
  <c r="F39"/>
  <c r="E39" s="1"/>
  <c r="F37" i="9"/>
  <c r="E37" s="1"/>
  <c r="F40"/>
  <c r="E40" s="1"/>
  <c r="F39"/>
  <c r="E39" s="1"/>
  <c r="F38"/>
  <c r="E38" s="1"/>
  <c r="AH32"/>
  <c r="AF34"/>
  <c r="AR32"/>
  <c r="AE32"/>
  <c r="W32"/>
  <c r="M34"/>
  <c r="V33"/>
  <c r="X33"/>
  <c r="N32"/>
  <c r="AE33"/>
  <c r="AN34"/>
  <c r="M32"/>
  <c r="AY32"/>
  <c r="Q33"/>
  <c r="X32"/>
  <c r="AS34"/>
  <c r="T32"/>
  <c r="AU34"/>
  <c r="AD34"/>
  <c r="K34"/>
  <c r="U33"/>
  <c r="AT32"/>
  <c r="I34"/>
  <c r="L32"/>
  <c r="S34"/>
  <c r="AA34"/>
  <c r="H34"/>
  <c r="AV33"/>
  <c r="AC34"/>
  <c r="AZ34"/>
  <c r="R33"/>
  <c r="R34"/>
  <c r="AW34"/>
  <c r="O33"/>
  <c r="X34"/>
  <c r="AN33"/>
  <c r="AH34"/>
  <c r="AR33"/>
  <c r="AB32"/>
  <c r="Y34"/>
  <c r="Z34"/>
  <c r="AE34"/>
  <c r="F33"/>
  <c r="P34"/>
  <c r="M33"/>
  <c r="AQ32"/>
  <c r="AY33"/>
  <c r="AF33"/>
  <c r="T33"/>
  <c r="H32"/>
  <c r="AQ34"/>
  <c r="AV32"/>
  <c r="K32"/>
  <c r="J34"/>
  <c r="AO32"/>
  <c r="AH33"/>
  <c r="AO34"/>
  <c r="N33"/>
  <c r="AM32"/>
  <c r="G32"/>
  <c r="AW32"/>
  <c r="AJ32"/>
  <c r="AL34"/>
  <c r="AF32"/>
  <c r="J33"/>
  <c r="S33"/>
  <c r="G33"/>
  <c r="AM34"/>
  <c r="AV34"/>
  <c r="AC32"/>
  <c r="AL33"/>
  <c r="BA32"/>
  <c r="AG33"/>
  <c r="W33"/>
  <c r="AX33"/>
  <c r="V34"/>
  <c r="I33"/>
  <c r="AK32"/>
  <c r="AJ34"/>
  <c r="AQ33"/>
  <c r="AM33"/>
  <c r="AI33"/>
  <c r="AG34"/>
  <c r="H33"/>
  <c r="AS33"/>
  <c r="T34"/>
  <c r="AX34"/>
  <c r="AB33"/>
  <c r="AT34"/>
  <c r="O32"/>
  <c r="AD33"/>
  <c r="AN32"/>
  <c r="AS32"/>
  <c r="Q34"/>
  <c r="I32"/>
  <c r="J32"/>
  <c r="S32"/>
  <c r="AI32"/>
  <c r="AA32"/>
  <c r="AK33"/>
  <c r="AU32"/>
  <c r="AZ33"/>
  <c r="AA33"/>
  <c r="N34"/>
  <c r="O34"/>
  <c r="AI34"/>
  <c r="Q32"/>
  <c r="U32"/>
  <c r="R32"/>
  <c r="AG32"/>
  <c r="AD32"/>
  <c r="K33"/>
  <c r="AX32"/>
  <c r="AC33"/>
  <c r="AP33"/>
  <c r="Z32"/>
  <c r="BA34"/>
  <c r="AL32"/>
  <c r="AR34"/>
  <c r="G34"/>
  <c r="AP32"/>
  <c r="L34"/>
  <c r="K3" i="4"/>
  <c r="N3" i="1"/>
  <c r="K3" i="6"/>
  <c r="I20" i="16"/>
  <c r="N3" i="3"/>
  <c r="D3" s="1"/>
  <c r="N3" i="2"/>
  <c r="D3" s="1"/>
  <c r="K3" i="5"/>
  <c r="I17" i="16"/>
  <c r="F37" i="13"/>
  <c r="E37" s="1"/>
  <c r="F38"/>
  <c r="E38" s="1"/>
  <c r="F39" i="12"/>
  <c r="E39" s="1"/>
  <c r="F37"/>
  <c r="E37" s="1"/>
  <c r="F40"/>
  <c r="E40" s="1"/>
  <c r="F38"/>
  <c r="E38" s="1"/>
  <c r="I32" i="8"/>
  <c r="AW34"/>
  <c r="M32"/>
  <c r="R34"/>
  <c r="U34"/>
  <c r="AZ34"/>
  <c r="AH33"/>
  <c r="AQ33"/>
  <c r="U33"/>
  <c r="F33"/>
  <c r="AR32"/>
  <c r="AI32"/>
  <c r="AD33"/>
  <c r="AU34"/>
  <c r="Y34"/>
  <c r="AU33"/>
  <c r="AU32"/>
  <c r="AL33"/>
  <c r="AQ32"/>
  <c r="Y33"/>
  <c r="P34"/>
  <c r="L33"/>
  <c r="BA32"/>
  <c r="AJ34"/>
  <c r="AZ32"/>
  <c r="AA32"/>
  <c r="AK32"/>
  <c r="BA34"/>
  <c r="AR33"/>
  <c r="AJ32"/>
  <c r="AV34"/>
  <c r="AM33"/>
  <c r="I33"/>
  <c r="O33"/>
  <c r="AK33"/>
  <c r="F34"/>
  <c r="AG34"/>
  <c r="AN32"/>
  <c r="N32"/>
  <c r="K32"/>
  <c r="AB34"/>
  <c r="AN34"/>
  <c r="BA33"/>
  <c r="AA34"/>
  <c r="R32"/>
  <c r="J34"/>
  <c r="AV32"/>
  <c r="Y32"/>
  <c r="S34"/>
  <c r="V32"/>
  <c r="G32"/>
  <c r="K33"/>
  <c r="AX33"/>
  <c r="AS32"/>
  <c r="AX34"/>
  <c r="AM34"/>
  <c r="AC32"/>
  <c r="S33"/>
  <c r="T32"/>
  <c r="AW32"/>
  <c r="AK34"/>
  <c r="AT34"/>
  <c r="J33"/>
  <c r="AB32"/>
  <c r="N33"/>
  <c r="AO33"/>
  <c r="AV33"/>
  <c r="Q33"/>
  <c r="Z33"/>
  <c r="W34"/>
  <c r="AP33"/>
  <c r="M34"/>
  <c r="AO32"/>
  <c r="K34"/>
  <c r="X34"/>
  <c r="AP32"/>
  <c r="Q32"/>
  <c r="AQ34"/>
  <c r="AB33"/>
  <c r="G33"/>
  <c r="P32"/>
  <c r="G34"/>
  <c r="F32"/>
  <c r="AJ33"/>
  <c r="AI34"/>
  <c r="AS33"/>
  <c r="V34"/>
  <c r="V33"/>
  <c r="AF32"/>
  <c r="Z34"/>
  <c r="U32"/>
  <c r="L34"/>
  <c r="AE34"/>
  <c r="J32"/>
  <c r="X32"/>
  <c r="AA33"/>
  <c r="AP34"/>
  <c r="W32"/>
  <c r="AF33"/>
  <c r="W33"/>
  <c r="H33"/>
  <c r="R33"/>
  <c r="AY33"/>
  <c r="M33"/>
  <c r="H34"/>
  <c r="AX32"/>
  <c r="L32"/>
  <c r="AT32"/>
  <c r="AG32"/>
  <c r="AC34"/>
  <c r="AD34"/>
  <c r="Z32"/>
  <c r="AO34"/>
  <c r="AL34"/>
  <c r="AT33"/>
  <c r="S32"/>
  <c r="T33"/>
  <c r="AM32"/>
  <c r="O34"/>
  <c r="AH32"/>
  <c r="AC33"/>
  <c r="AZ33"/>
  <c r="N34"/>
  <c r="AG33"/>
  <c r="AI33"/>
  <c r="AN33"/>
  <c r="AW33"/>
  <c r="AE33"/>
  <c r="P33"/>
  <c r="AE32"/>
  <c r="Q34"/>
  <c r="H32"/>
  <c r="AD32"/>
  <c r="T34"/>
  <c r="AR34"/>
  <c r="AY32"/>
  <c r="X33"/>
  <c r="O32"/>
  <c r="AS34"/>
  <c r="AH34"/>
  <c r="AF34"/>
  <c r="I34"/>
  <c r="AY34"/>
  <c r="AL32"/>
  <c r="L33" i="9" l="1"/>
  <c r="V32"/>
  <c r="Y33"/>
  <c r="Y32"/>
  <c r="AW33"/>
  <c r="W34"/>
  <c r="AT33"/>
  <c r="AB34"/>
  <c r="F40" i="13"/>
  <c r="E40" s="1"/>
  <c r="F34" i="9"/>
  <c r="U34"/>
  <c r="F32"/>
  <c r="AZ32"/>
  <c r="AP34"/>
  <c r="W33" i="13"/>
  <c r="AT34"/>
  <c r="AO32"/>
  <c r="AB34"/>
  <c r="AK32"/>
  <c r="F33"/>
  <c r="AO33"/>
  <c r="L33"/>
  <c r="X32"/>
  <c r="K34"/>
  <c r="L32"/>
  <c r="V34"/>
  <c r="AA32"/>
  <c r="AG32"/>
  <c r="AN34"/>
  <c r="AK33"/>
  <c r="AK34"/>
  <c r="N32"/>
  <c r="P34"/>
  <c r="AU32"/>
  <c r="AZ33"/>
  <c r="AQ32"/>
  <c r="AB33"/>
  <c r="BA33"/>
  <c r="Y34"/>
  <c r="Q34"/>
  <c r="E34"/>
  <c r="AY34"/>
  <c r="AQ33"/>
  <c r="AL34"/>
  <c r="AZ34"/>
  <c r="AS32"/>
  <c r="V33"/>
  <c r="AX32"/>
  <c r="S32"/>
  <c r="J34"/>
  <c r="BA34"/>
  <c r="W32"/>
  <c r="T34"/>
  <c r="AY33"/>
  <c r="AR33"/>
  <c r="AC33"/>
  <c r="K33"/>
  <c r="AZ32"/>
  <c r="S34"/>
  <c r="X34"/>
  <c r="N34"/>
  <c r="AF34"/>
  <c r="AC34"/>
  <c r="R32"/>
  <c r="G33"/>
  <c r="N33"/>
  <c r="U33"/>
  <c r="AY32"/>
  <c r="AR32"/>
  <c r="AC32"/>
  <c r="K32"/>
  <c r="AX34"/>
  <c r="J33"/>
  <c r="G32"/>
  <c r="H34"/>
  <c r="V32"/>
  <c r="O32"/>
  <c r="AX33"/>
  <c r="AD33"/>
  <c r="AD34"/>
  <c r="Z32"/>
  <c r="O33"/>
  <c r="AM34"/>
  <c r="AT33"/>
  <c r="AV32"/>
  <c r="W34"/>
  <c r="O34"/>
  <c r="AP34"/>
  <c r="J32"/>
  <c r="P32"/>
  <c r="I34"/>
  <c r="H32"/>
  <c r="X33"/>
  <c r="AG33"/>
  <c r="R33"/>
  <c r="AE32"/>
  <c r="AE33"/>
  <c r="AJ32"/>
  <c r="M33"/>
  <c r="AI33"/>
  <c r="AP33"/>
  <c r="M34"/>
  <c r="Q33"/>
  <c r="I32"/>
  <c r="AJ33"/>
  <c r="L34"/>
  <c r="AH34"/>
  <c r="U32"/>
  <c r="S33"/>
  <c r="T32"/>
  <c r="AU33"/>
  <c r="Q32"/>
  <c r="AW32"/>
  <c r="AG34"/>
  <c r="AW34"/>
  <c r="Z33"/>
  <c r="BA32"/>
  <c r="AI32"/>
  <c r="AB32"/>
  <c r="M32"/>
  <c r="AR34"/>
  <c r="Z34"/>
  <c r="AQ34"/>
  <c r="AO34"/>
  <c r="Y33"/>
  <c r="AL33"/>
  <c r="Y32"/>
  <c r="AH33"/>
  <c r="AT32"/>
  <c r="AV34"/>
  <c r="G34"/>
  <c r="AJ34"/>
  <c r="R34"/>
  <c r="AA34"/>
  <c r="AS33"/>
  <c r="AA33"/>
  <c r="T33"/>
  <c r="AI34"/>
  <c r="I33"/>
  <c r="AL32"/>
  <c r="AW33"/>
  <c r="AS34"/>
  <c r="AH32"/>
  <c r="AM33"/>
  <c r="F32"/>
  <c r="AN32"/>
  <c r="AP32"/>
  <c r="AD32"/>
  <c r="P33"/>
  <c r="AM32"/>
  <c r="AE34"/>
  <c r="H33"/>
  <c r="AN33"/>
  <c r="AF33"/>
  <c r="F34"/>
  <c r="AV33"/>
  <c r="U34"/>
  <c r="AU34"/>
  <c r="AF32"/>
  <c r="AA34" i="14"/>
  <c r="AQ34"/>
  <c r="AN34"/>
  <c r="AT32"/>
  <c r="F34"/>
  <c r="AC32"/>
  <c r="M34"/>
  <c r="AF33"/>
  <c r="P32"/>
  <c r="O33"/>
  <c r="AU34"/>
  <c r="AV34"/>
  <c r="AX32"/>
  <c r="N34"/>
  <c r="AG32"/>
  <c r="Q34"/>
  <c r="AK33"/>
  <c r="T32"/>
  <c r="S33"/>
  <c r="AY34"/>
  <c r="AJ33"/>
  <c r="F33"/>
  <c r="V34"/>
  <c r="AK32"/>
  <c r="U34"/>
  <c r="AS33"/>
  <c r="X32"/>
  <c r="W33"/>
  <c r="G32"/>
  <c r="AN33"/>
  <c r="J33"/>
  <c r="AD34"/>
  <c r="AO32"/>
  <c r="Y34"/>
  <c r="BA33"/>
  <c r="AB32"/>
  <c r="AA33"/>
  <c r="AA32"/>
  <c r="M33"/>
  <c r="AV32"/>
  <c r="AE32"/>
  <c r="O34"/>
  <c r="R32"/>
  <c r="AW34"/>
  <c r="AZ32"/>
  <c r="AI32"/>
  <c r="AO33"/>
  <c r="U33"/>
  <c r="AL33"/>
  <c r="Z34"/>
  <c r="W34"/>
  <c r="AW33"/>
  <c r="Y33"/>
  <c r="AP33"/>
  <c r="AH34"/>
  <c r="K32"/>
  <c r="K34"/>
  <c r="AD33"/>
  <c r="N32"/>
  <c r="AS34"/>
  <c r="AR34"/>
  <c r="J34"/>
  <c r="AH33"/>
  <c r="Q33"/>
  <c r="AZ34"/>
  <c r="R34"/>
  <c r="S34"/>
  <c r="V32"/>
  <c r="BA34"/>
  <c r="H33"/>
  <c r="AM32"/>
  <c r="Z32"/>
  <c r="I32"/>
  <c r="L33"/>
  <c r="AQ32"/>
  <c r="AY33"/>
  <c r="AR32"/>
  <c r="AJ34"/>
  <c r="AO34"/>
  <c r="I33"/>
  <c r="J32"/>
  <c r="Z33"/>
  <c r="G34"/>
  <c r="W32"/>
  <c r="AQ33"/>
  <c r="AN32"/>
  <c r="AB34"/>
  <c r="AK34"/>
  <c r="BA32"/>
  <c r="F32"/>
  <c r="V33"/>
  <c r="AZ33"/>
  <c r="S32"/>
  <c r="AI33"/>
  <c r="AJ32"/>
  <c r="T34"/>
  <c r="AG34"/>
  <c r="AW32"/>
  <c r="AT34"/>
  <c r="R33"/>
  <c r="AV33"/>
  <c r="O32"/>
  <c r="AE33"/>
  <c r="AF32"/>
  <c r="L34"/>
  <c r="AC34"/>
  <c r="AS32"/>
  <c r="AL34"/>
  <c r="N33"/>
  <c r="AR33"/>
  <c r="K33"/>
  <c r="L32"/>
  <c r="AB33"/>
  <c r="I34"/>
  <c r="Y32"/>
  <c r="AU33"/>
  <c r="AP32"/>
  <c r="AF34"/>
  <c r="AM34"/>
  <c r="G33"/>
  <c r="H32"/>
  <c r="X33"/>
  <c r="E34"/>
  <c r="U32"/>
  <c r="AM33"/>
  <c r="AL32"/>
  <c r="X34"/>
  <c r="AI34"/>
  <c r="AY32"/>
  <c r="AX34"/>
  <c r="T33"/>
  <c r="AX33"/>
  <c r="Q32"/>
  <c r="AG33"/>
  <c r="AH32"/>
  <c r="P34"/>
  <c r="AE34"/>
  <c r="AU32"/>
  <c r="AP34"/>
  <c r="P33"/>
  <c r="AT33"/>
  <c r="M32"/>
  <c r="AC33"/>
  <c r="AD32"/>
  <c r="H34"/>
  <c r="F38"/>
  <c r="E38" s="1"/>
  <c r="AZ32" i="12"/>
  <c r="AM33"/>
  <c r="G32"/>
  <c r="M33"/>
  <c r="AN32"/>
  <c r="AT32"/>
  <c r="I32"/>
  <c r="O32"/>
  <c r="AG33"/>
  <c r="M34"/>
  <c r="Y33"/>
  <c r="K33"/>
  <c r="P34"/>
  <c r="T32"/>
  <c r="AY32"/>
  <c r="U34"/>
  <c r="AS33"/>
  <c r="X34"/>
  <c r="E34"/>
  <c r="U33"/>
  <c r="K32"/>
  <c r="AW34"/>
  <c r="O34"/>
  <c r="AI33"/>
  <c r="N33"/>
  <c r="AR32"/>
  <c r="AP32"/>
  <c r="F34"/>
  <c r="AK32"/>
  <c r="AA33"/>
  <c r="W33"/>
  <c r="AF33"/>
  <c r="G33"/>
  <c r="AC34"/>
  <c r="AB33"/>
  <c r="AM32"/>
  <c r="AN33"/>
  <c r="R34"/>
  <c r="AJ32"/>
  <c r="AW33"/>
  <c r="AU32"/>
  <c r="AO32"/>
  <c r="AS34"/>
  <c r="X33"/>
  <c r="AS32"/>
  <c r="AL34"/>
  <c r="G34"/>
  <c r="H34"/>
  <c r="AV34"/>
  <c r="F32"/>
  <c r="AC32"/>
  <c r="AQ34"/>
  <c r="Z34"/>
  <c r="AZ33"/>
  <c r="J33"/>
  <c r="AM34"/>
  <c r="AN34"/>
  <c r="P32"/>
  <c r="V33"/>
  <c r="M32"/>
  <c r="AA34"/>
  <c r="AQ33"/>
  <c r="AJ33"/>
  <c r="AH34"/>
  <c r="AK34"/>
  <c r="X32"/>
  <c r="AF32"/>
  <c r="BA34"/>
  <c r="AP33"/>
  <c r="K34"/>
  <c r="J34"/>
  <c r="AI34"/>
  <c r="U32"/>
  <c r="AL32"/>
  <c r="H33"/>
  <c r="AV32"/>
  <c r="V32"/>
  <c r="Z32"/>
  <c r="AR33"/>
  <c r="AP34"/>
  <c r="S34"/>
  <c r="Y34"/>
  <c r="S32"/>
  <c r="AT33"/>
  <c r="AB32"/>
  <c r="I34"/>
  <c r="AI32"/>
  <c r="AK33"/>
  <c r="AE32"/>
  <c r="F33"/>
  <c r="AV33"/>
  <c r="V34"/>
  <c r="AY34"/>
  <c r="L33"/>
  <c r="AY33"/>
  <c r="W34"/>
  <c r="BA32"/>
  <c r="AQ32"/>
  <c r="S33"/>
  <c r="P33"/>
  <c r="AO34"/>
  <c r="AD33"/>
  <c r="H32"/>
  <c r="AC33"/>
  <c r="AG34"/>
  <c r="W32"/>
  <c r="T33"/>
  <c r="AF34"/>
  <c r="AA32"/>
  <c r="Z33"/>
  <c r="AE34"/>
  <c r="Q32"/>
  <c r="Q34"/>
  <c r="L32"/>
  <c r="AU33"/>
  <c r="AT34"/>
  <c r="T34"/>
  <c r="AH32"/>
  <c r="Y32"/>
  <c r="AU34"/>
  <c r="AG32"/>
  <c r="AH33"/>
  <c r="AR34"/>
  <c r="O33"/>
  <c r="AD32"/>
  <c r="BA33"/>
  <c r="AX34"/>
  <c r="I33"/>
  <c r="AL33"/>
  <c r="AW32"/>
  <c r="AX32"/>
  <c r="AB34"/>
  <c r="N32"/>
  <c r="AE33"/>
  <c r="AZ34"/>
  <c r="AX33"/>
  <c r="AO33"/>
  <c r="J32"/>
  <c r="Q33"/>
  <c r="R32"/>
  <c r="L34"/>
  <c r="AD34"/>
  <c r="N34"/>
  <c r="AJ34"/>
  <c r="R33"/>
  <c r="AS32" i="11"/>
  <c r="J33"/>
  <c r="AL33"/>
  <c r="AO34"/>
  <c r="M34"/>
  <c r="P33"/>
  <c r="AA34"/>
  <c r="AB34"/>
  <c r="O34"/>
  <c r="T34"/>
  <c r="AR33"/>
  <c r="L32"/>
  <c r="AN33"/>
  <c r="AR32"/>
  <c r="AI32"/>
  <c r="V33"/>
  <c r="Y34"/>
  <c r="AW33"/>
  <c r="Q34"/>
  <c r="R32"/>
  <c r="V32"/>
  <c r="AH34"/>
  <c r="T32"/>
  <c r="O32"/>
  <c r="AC32"/>
  <c r="Z33"/>
  <c r="AP34"/>
  <c r="AV32"/>
  <c r="V34"/>
  <c r="Q33"/>
  <c r="Z32"/>
  <c r="AJ34"/>
  <c r="AE32"/>
  <c r="I32"/>
  <c r="AX32"/>
  <c r="Y32"/>
  <c r="AN32"/>
  <c r="AI34"/>
  <c r="AN34"/>
  <c r="Q32"/>
  <c r="AK33"/>
  <c r="I33"/>
  <c r="K33"/>
  <c r="AE33"/>
  <c r="AZ32"/>
  <c r="AP32"/>
  <c r="AE34"/>
  <c r="AB33"/>
  <c r="AT33"/>
  <c r="L34"/>
  <c r="AW34"/>
  <c r="AA32"/>
  <c r="H33"/>
  <c r="Y33"/>
  <c r="E34"/>
  <c r="O33"/>
  <c r="L33"/>
  <c r="U33"/>
  <c r="AV33"/>
  <c r="AY34"/>
  <c r="S32"/>
  <c r="U32"/>
  <c r="K34"/>
  <c r="AM33"/>
  <c r="AD33"/>
  <c r="X34"/>
  <c r="AR34"/>
  <c r="AA33"/>
  <c r="AG34"/>
  <c r="AH32"/>
  <c r="W34"/>
  <c r="AO32"/>
  <c r="U34"/>
  <c r="AU32"/>
  <c r="AD32"/>
  <c r="BA33"/>
  <c r="AF32"/>
  <c r="AJ33"/>
  <c r="AG32"/>
  <c r="F34"/>
  <c r="H32"/>
  <c r="J34"/>
  <c r="AU34"/>
  <c r="AC34"/>
  <c r="P32"/>
  <c r="P34"/>
  <c r="AT34"/>
  <c r="BA34"/>
  <c r="AJ32"/>
  <c r="AX33"/>
  <c r="AC33"/>
  <c r="AT32"/>
  <c r="G34"/>
  <c r="AI33"/>
  <c r="AV34"/>
  <c r="N32"/>
  <c r="AK34"/>
  <c r="AZ33"/>
  <c r="AH33"/>
  <c r="G32"/>
  <c r="R34"/>
  <c r="AL34"/>
  <c r="AQ33"/>
  <c r="AU33"/>
  <c r="S34"/>
  <c r="G33"/>
  <c r="K32"/>
  <c r="H34"/>
  <c r="AK32"/>
  <c r="AM32"/>
  <c r="BA32"/>
  <c r="W33"/>
  <c r="AO33"/>
  <c r="AQ32"/>
  <c r="AP33"/>
  <c r="AX34"/>
  <c r="M33"/>
  <c r="AF33"/>
  <c r="AL32"/>
  <c r="AD34"/>
  <c r="X33"/>
  <c r="AG33"/>
  <c r="AY33"/>
  <c r="J32"/>
  <c r="AF34"/>
  <c r="AZ34"/>
  <c r="F32"/>
  <c r="W32"/>
  <c r="AS34"/>
  <c r="M32"/>
  <c r="T33"/>
  <c r="R33"/>
  <c r="I34"/>
  <c r="Z34"/>
  <c r="AS33"/>
  <c r="X32"/>
  <c r="F33"/>
  <c r="N34"/>
  <c r="AM34"/>
  <c r="AW32"/>
  <c r="S33"/>
  <c r="AY32"/>
  <c r="AQ34"/>
  <c r="N33"/>
  <c r="AB32"/>
  <c r="F40"/>
  <c r="E40" s="1"/>
  <c r="F38"/>
  <c r="E38" s="1"/>
  <c r="F37"/>
  <c r="E37" s="1"/>
  <c r="F39"/>
  <c r="E39" s="1"/>
  <c r="F37" i="8"/>
  <c r="E37" s="1"/>
  <c r="F39"/>
  <c r="E39" s="1"/>
  <c r="F40"/>
  <c r="E40" s="1"/>
  <c r="K30" i="4"/>
  <c r="N30" i="1" s="1"/>
  <c r="O30" s="1"/>
  <c r="K14" i="4"/>
  <c r="N14" i="1" s="1"/>
  <c r="O14" s="1"/>
  <c r="K8" i="4"/>
  <c r="N8" i="1" s="1"/>
  <c r="O8" s="1"/>
  <c r="K20" i="4"/>
  <c r="N20" i="1" s="1"/>
  <c r="O20" s="1"/>
  <c r="K28" i="4"/>
  <c r="N28" i="1" s="1"/>
  <c r="O28" s="1"/>
  <c r="K17" i="4"/>
  <c r="N17" i="1" s="1"/>
  <c r="O17" s="1"/>
  <c r="K21" i="4"/>
  <c r="N21" i="1" s="1"/>
  <c r="O21" s="1"/>
  <c r="K25" i="4"/>
  <c r="N25" i="1" s="1"/>
  <c r="O25" s="1"/>
  <c r="K29" i="4"/>
  <c r="N29" i="1" s="1"/>
  <c r="O29" s="1"/>
  <c r="K11" i="4"/>
  <c r="N11" i="1" s="1"/>
  <c r="O11" s="1"/>
  <c r="K6" i="4"/>
  <c r="N6" i="1" s="1"/>
  <c r="O6" s="1"/>
  <c r="K13" i="4"/>
  <c r="N13" i="1" s="1"/>
  <c r="O13" s="1"/>
  <c r="K10" i="4"/>
  <c r="N10" i="1" s="1"/>
  <c r="O10" s="1"/>
  <c r="K5" i="4"/>
  <c r="N5" i="1" s="1"/>
  <c r="O5" s="1"/>
  <c r="K18" i="4"/>
  <c r="N18" i="1" s="1"/>
  <c r="O18" s="1"/>
  <c r="K22" i="4"/>
  <c r="N22" i="1" s="1"/>
  <c r="O22" s="1"/>
  <c r="K26" i="4"/>
  <c r="N26" i="1" s="1"/>
  <c r="O26" s="1"/>
  <c r="K16" i="4"/>
  <c r="N16" i="1" s="1"/>
  <c r="O16" s="1"/>
  <c r="K24" i="4"/>
  <c r="N24" i="1" s="1"/>
  <c r="O24" s="1"/>
  <c r="K15" i="4"/>
  <c r="N15" i="1" s="1"/>
  <c r="O15" s="1"/>
  <c r="K19" i="4"/>
  <c r="N19" i="1" s="1"/>
  <c r="O19" s="1"/>
  <c r="K23" i="4"/>
  <c r="N23" i="1" s="1"/>
  <c r="O23" s="1"/>
  <c r="K27" i="4"/>
  <c r="N27" i="1" s="1"/>
  <c r="O27" s="1"/>
  <c r="K31" i="4"/>
  <c r="N31" i="1" s="1"/>
  <c r="O31" s="1"/>
  <c r="K9" i="4"/>
  <c r="N9" i="1" s="1"/>
  <c r="O9" s="1"/>
  <c r="K4" i="4"/>
  <c r="N4" i="1" s="1"/>
  <c r="O4" s="1"/>
  <c r="S4" s="1"/>
  <c r="D4" s="1"/>
  <c r="K12" i="4"/>
  <c r="N12" i="1" s="1"/>
  <c r="O12" s="1"/>
  <c r="K7" i="4"/>
  <c r="N7" i="1" s="1"/>
  <c r="O7" s="1"/>
  <c r="K28" i="5"/>
  <c r="N28" i="2" s="1"/>
  <c r="O28" s="1"/>
  <c r="K11" i="5"/>
  <c r="N11" i="2" s="1"/>
  <c r="O11" s="1"/>
  <c r="K31" i="5"/>
  <c r="N31" i="2" s="1"/>
  <c r="O31" s="1"/>
  <c r="K19" i="5"/>
  <c r="N19" i="2" s="1"/>
  <c r="O19" s="1"/>
  <c r="K15" i="5"/>
  <c r="N15" i="2" s="1"/>
  <c r="O15" s="1"/>
  <c r="K22" i="5"/>
  <c r="N22" i="2" s="1"/>
  <c r="O22" s="1"/>
  <c r="K25" i="5"/>
  <c r="N25" i="2" s="1"/>
  <c r="O25" s="1"/>
  <c r="K17" i="5"/>
  <c r="N17" i="2" s="1"/>
  <c r="O17" s="1"/>
  <c r="K23" i="5"/>
  <c r="N23" i="2" s="1"/>
  <c r="O23" s="1"/>
  <c r="K27" i="5"/>
  <c r="N27" i="2" s="1"/>
  <c r="O27" s="1"/>
  <c r="K18" i="5"/>
  <c r="N18" i="2" s="1"/>
  <c r="O18" s="1"/>
  <c r="K20" i="5"/>
  <c r="N20" i="2" s="1"/>
  <c r="O20" s="1"/>
  <c r="K14" i="5"/>
  <c r="N14" i="2" s="1"/>
  <c r="O14" s="1"/>
  <c r="K16" i="5"/>
  <c r="N16" i="2" s="1"/>
  <c r="O16" s="1"/>
  <c r="K21" i="5"/>
  <c r="N21" i="2" s="1"/>
  <c r="O21" s="1"/>
  <c r="K24" i="5"/>
  <c r="N24" i="2" s="1"/>
  <c r="O24" s="1"/>
  <c r="K29" i="5"/>
  <c r="N29" i="2" s="1"/>
  <c r="O29" s="1"/>
  <c r="K4" i="5"/>
  <c r="N4" i="2" s="1"/>
  <c r="O4" s="1"/>
  <c r="S4" s="1"/>
  <c r="K12" i="5"/>
  <c r="N12" i="2" s="1"/>
  <c r="O12" s="1"/>
  <c r="K10" i="5"/>
  <c r="N10" i="2" s="1"/>
  <c r="O10" s="1"/>
  <c r="K7" i="5"/>
  <c r="N7" i="2" s="1"/>
  <c r="O7" s="1"/>
  <c r="K5" i="5"/>
  <c r="N5" i="2" s="1"/>
  <c r="O5" s="1"/>
  <c r="K8" i="5"/>
  <c r="N8" i="2" s="1"/>
  <c r="O8" s="1"/>
  <c r="K13" i="5"/>
  <c r="N13" i="2" s="1"/>
  <c r="O13" s="1"/>
  <c r="K9" i="5"/>
  <c r="N9" i="2" s="1"/>
  <c r="O9" s="1"/>
  <c r="K6" i="5"/>
  <c r="N6" i="2" s="1"/>
  <c r="O6" s="1"/>
  <c r="K26" i="5"/>
  <c r="N26" i="2" s="1"/>
  <c r="O26" s="1"/>
  <c r="K30" i="5"/>
  <c r="N30" i="2" s="1"/>
  <c r="O30" s="1"/>
  <c r="K14" i="6"/>
  <c r="N14" i="3" s="1"/>
  <c r="O14" s="1"/>
  <c r="K18" i="6"/>
  <c r="N18" i="3" s="1"/>
  <c r="O18" s="1"/>
  <c r="K30" i="6"/>
  <c r="N30" i="3" s="1"/>
  <c r="O30" s="1"/>
  <c r="K28" i="6"/>
  <c r="N28" i="3" s="1"/>
  <c r="O28" s="1"/>
  <c r="K26" i="6"/>
  <c r="N26" i="3" s="1"/>
  <c r="O26" s="1"/>
  <c r="K24" i="6"/>
  <c r="N24" i="3" s="1"/>
  <c r="O24" s="1"/>
  <c r="K22" i="6"/>
  <c r="N22" i="3" s="1"/>
  <c r="O22" s="1"/>
  <c r="K8" i="6"/>
  <c r="N8" i="3" s="1"/>
  <c r="O8" s="1"/>
  <c r="K9" i="6"/>
  <c r="N9" i="3" s="1"/>
  <c r="O9" s="1"/>
  <c r="K12" i="6"/>
  <c r="N12" i="3" s="1"/>
  <c r="O12" s="1"/>
  <c r="K10" i="6"/>
  <c r="N10" i="3" s="1"/>
  <c r="O10" s="1"/>
  <c r="K6" i="6"/>
  <c r="N6" i="3" s="1"/>
  <c r="O6" s="1"/>
  <c r="K4" i="6"/>
  <c r="N4" i="3" s="1"/>
  <c r="O4" s="1"/>
  <c r="K17" i="6"/>
  <c r="N17" i="3" s="1"/>
  <c r="O17" s="1"/>
  <c r="K16" i="6"/>
  <c r="N16" i="3" s="1"/>
  <c r="O16" s="1"/>
  <c r="K15" i="6"/>
  <c r="N15" i="3" s="1"/>
  <c r="O15" s="1"/>
  <c r="K20" i="6"/>
  <c r="N20" i="3" s="1"/>
  <c r="O20" s="1"/>
  <c r="K31" i="6"/>
  <c r="N31" i="3" s="1"/>
  <c r="O31" s="1"/>
  <c r="K29" i="6"/>
  <c r="N29" i="3" s="1"/>
  <c r="O29" s="1"/>
  <c r="K27" i="6"/>
  <c r="N27" i="3" s="1"/>
  <c r="O27" s="1"/>
  <c r="K25" i="6"/>
  <c r="N25" i="3" s="1"/>
  <c r="O25" s="1"/>
  <c r="K23" i="6"/>
  <c r="N23" i="3" s="1"/>
  <c r="O23" s="1"/>
  <c r="K21" i="6"/>
  <c r="N21" i="3" s="1"/>
  <c r="O21" s="1"/>
  <c r="K19" i="6"/>
  <c r="N19" i="3" s="1"/>
  <c r="O19" s="1"/>
  <c r="K13" i="6"/>
  <c r="N13" i="3" s="1"/>
  <c r="O13" s="1"/>
  <c r="K11" i="6"/>
  <c r="N11" i="3" s="1"/>
  <c r="O11" s="1"/>
  <c r="K7" i="6"/>
  <c r="N7" i="3" s="1"/>
  <c r="O7" s="1"/>
  <c r="K5" i="6"/>
  <c r="N5" i="3" s="1"/>
  <c r="O5" s="1"/>
  <c r="S5" s="1"/>
  <c r="D3" i="1"/>
  <c r="P25" l="1"/>
  <c r="S25"/>
  <c r="S23"/>
  <c r="P23"/>
  <c r="P31"/>
  <c r="S31"/>
  <c r="P30"/>
  <c r="S30"/>
  <c r="P26"/>
  <c r="S26"/>
  <c r="S7" i="3"/>
  <c r="P7"/>
  <c r="P13"/>
  <c r="S13"/>
  <c r="P21"/>
  <c r="S21"/>
  <c r="S25"/>
  <c r="P25"/>
  <c r="S29"/>
  <c r="P29"/>
  <c r="S20"/>
  <c r="P20"/>
  <c r="P16"/>
  <c r="S16"/>
  <c r="S4"/>
  <c r="P4"/>
  <c r="S10"/>
  <c r="P10"/>
  <c r="S9"/>
  <c r="P9"/>
  <c r="P22"/>
  <c r="S22"/>
  <c r="P26"/>
  <c r="S26"/>
  <c r="S30"/>
  <c r="P30"/>
  <c r="S14"/>
  <c r="P14"/>
  <c r="S26" i="2"/>
  <c r="P26"/>
  <c r="S9"/>
  <c r="P9"/>
  <c r="P8"/>
  <c r="S8"/>
  <c r="P7"/>
  <c r="S7"/>
  <c r="S12"/>
  <c r="P12"/>
  <c r="S29"/>
  <c r="P29"/>
  <c r="P21"/>
  <c r="S21"/>
  <c r="P14"/>
  <c r="S14"/>
  <c r="S18"/>
  <c r="P18"/>
  <c r="P23"/>
  <c r="S23"/>
  <c r="S25"/>
  <c r="P25"/>
  <c r="S15"/>
  <c r="P15"/>
  <c r="S31"/>
  <c r="P31"/>
  <c r="S28"/>
  <c r="P28"/>
  <c r="S12" i="1"/>
  <c r="P12"/>
  <c r="S9"/>
  <c r="P9"/>
  <c r="S27"/>
  <c r="P27"/>
  <c r="P24"/>
  <c r="S24"/>
  <c r="S18"/>
  <c r="P18"/>
  <c r="S10"/>
  <c r="P10"/>
  <c r="P21"/>
  <c r="S21"/>
  <c r="P8"/>
  <c r="S8"/>
  <c r="S19"/>
  <c r="P19"/>
  <c r="P29"/>
  <c r="S29"/>
  <c r="S17"/>
  <c r="P17"/>
  <c r="S6"/>
  <c r="P6"/>
  <c r="P28"/>
  <c r="S28"/>
  <c r="P16"/>
  <c r="S16"/>
  <c r="D16" s="1"/>
  <c r="P5" i="3"/>
  <c r="P11"/>
  <c r="S11"/>
  <c r="S19"/>
  <c r="P19"/>
  <c r="S23"/>
  <c r="P23"/>
  <c r="P27"/>
  <c r="S27"/>
  <c r="S31"/>
  <c r="P31"/>
  <c r="S15"/>
  <c r="P15"/>
  <c r="P17"/>
  <c r="S17"/>
  <c r="P6"/>
  <c r="S6"/>
  <c r="P12"/>
  <c r="S12"/>
  <c r="P8"/>
  <c r="S8"/>
  <c r="P24"/>
  <c r="S24"/>
  <c r="P28"/>
  <c r="S28"/>
  <c r="S18"/>
  <c r="P18"/>
  <c r="P30" i="2"/>
  <c r="S30"/>
  <c r="S6"/>
  <c r="P6"/>
  <c r="P13"/>
  <c r="S13"/>
  <c r="S5"/>
  <c r="P5"/>
  <c r="S10"/>
  <c r="P10"/>
  <c r="P4"/>
  <c r="P24"/>
  <c r="S24"/>
  <c r="P16"/>
  <c r="S16"/>
  <c r="D16" s="1"/>
  <c r="S20"/>
  <c r="P20"/>
  <c r="S27"/>
  <c r="P27"/>
  <c r="P17"/>
  <c r="S17"/>
  <c r="S22"/>
  <c r="P22"/>
  <c r="S19"/>
  <c r="P19"/>
  <c r="S11"/>
  <c r="P11"/>
  <c r="P7" i="1"/>
  <c r="S7"/>
  <c r="P4"/>
  <c r="P15"/>
  <c r="S15"/>
  <c r="P22"/>
  <c r="S22"/>
  <c r="P5"/>
  <c r="S5"/>
  <c r="P13"/>
  <c r="S13"/>
  <c r="S11"/>
  <c r="P11"/>
  <c r="P20"/>
  <c r="S20"/>
  <c r="S14"/>
  <c r="P14"/>
  <c r="D14" l="1"/>
  <c r="D14" i="2"/>
  <c r="D14" i="3"/>
  <c r="D11" i="2"/>
  <c r="D11" i="1"/>
  <c r="D11" i="3"/>
  <c r="D4"/>
  <c r="C4" s="1"/>
  <c r="C4" i="1"/>
  <c r="D4" i="2"/>
  <c r="C4" s="1"/>
  <c r="N33"/>
  <c r="L33"/>
  <c r="J33"/>
  <c r="H33"/>
  <c r="F33"/>
  <c r="D6" i="3"/>
  <c r="D6" i="1"/>
  <c r="D6" i="2"/>
  <c r="D17"/>
  <c r="D17" i="3"/>
  <c r="D17" i="1"/>
  <c r="D19"/>
  <c r="D19" i="3"/>
  <c r="D19" i="2"/>
  <c r="D10" i="1"/>
  <c r="D10" i="3"/>
  <c r="D10" i="2"/>
  <c r="D18" i="1"/>
  <c r="D18" i="2"/>
  <c r="D18" i="3"/>
  <c r="D27" i="1"/>
  <c r="D27" i="3"/>
  <c r="D27" i="2"/>
  <c r="D9" i="3"/>
  <c r="D9" i="1"/>
  <c r="D9" i="2"/>
  <c r="D12" i="3"/>
  <c r="D12" i="2"/>
  <c r="D12" i="1"/>
  <c r="D23"/>
  <c r="D23" i="3"/>
  <c r="D23" i="2"/>
  <c r="D20" i="3"/>
  <c r="D20" i="2"/>
  <c r="D20" i="1"/>
  <c r="D13" i="2"/>
  <c r="D13" i="3"/>
  <c r="D13" i="1"/>
  <c r="D5"/>
  <c r="C5" s="1"/>
  <c r="D5" i="3"/>
  <c r="C5" s="1"/>
  <c r="D5" i="2"/>
  <c r="C5" s="1"/>
  <c r="D22" i="1"/>
  <c r="D22" i="2"/>
  <c r="D22" i="3"/>
  <c r="D15"/>
  <c r="D15" i="2"/>
  <c r="D15" i="1"/>
  <c r="N33"/>
  <c r="H33"/>
  <c r="L33"/>
  <c r="J33"/>
  <c r="F33"/>
  <c r="D7" i="3"/>
  <c r="D7" i="1"/>
  <c r="D7" i="2"/>
  <c r="D28" i="3"/>
  <c r="D28" i="2"/>
  <c r="D28" i="1"/>
  <c r="D29" i="3"/>
  <c r="D29" i="2"/>
  <c r="D29" i="1"/>
  <c r="D8"/>
  <c r="D8" i="2"/>
  <c r="D8" i="3"/>
  <c r="D21" i="2"/>
  <c r="D21" i="1"/>
  <c r="D21" i="3"/>
  <c r="D24" i="1"/>
  <c r="D24" i="2"/>
  <c r="D24" i="3"/>
  <c r="F33"/>
  <c r="H33"/>
  <c r="L33"/>
  <c r="J33"/>
  <c r="N33"/>
  <c r="D26" i="1"/>
  <c r="D26" i="3"/>
  <c r="D26" i="2"/>
  <c r="D30" i="1"/>
  <c r="D30" i="3"/>
  <c r="D30" i="2"/>
  <c r="D31" i="3"/>
  <c r="D31" i="1"/>
  <c r="D31" i="2"/>
  <c r="D25" i="1"/>
  <c r="D25" i="2"/>
  <c r="D25" i="3"/>
  <c r="D16"/>
  <c r="L32" l="1"/>
  <c r="J32"/>
  <c r="N32"/>
  <c r="F32"/>
  <c r="H32"/>
  <c r="F32" i="2"/>
  <c r="N32"/>
  <c r="H32"/>
  <c r="J32"/>
  <c r="L32"/>
  <c r="C33" i="1"/>
  <c r="C33" i="3"/>
  <c r="L32" i="1"/>
  <c r="J32"/>
  <c r="N32"/>
  <c r="H32"/>
  <c r="F32"/>
  <c r="C33" i="2"/>
  <c r="C32" i="3" l="1"/>
  <c r="C32" i="2"/>
  <c r="C32" i="1"/>
</calcChain>
</file>

<file path=xl/comments1.xml><?xml version="1.0" encoding="utf-8"?>
<comments xmlns="http://schemas.openxmlformats.org/spreadsheetml/2006/main">
  <authors>
    <author>Carlos S. Teixeira</author>
  </authors>
  <commentList>
    <comment ref="H5" authorId="0">
      <text>
        <r>
          <rPr>
            <b/>
            <sz val="8"/>
            <color indexed="81"/>
            <rFont val="Tahoma"/>
          </rPr>
          <t>Definido em Conselho Pedagógico</t>
        </r>
      </text>
    </comment>
    <comment ref="H12" authorId="0">
      <text>
        <r>
          <rPr>
            <b/>
            <sz val="8"/>
            <color indexed="81"/>
            <rFont val="Tahoma"/>
          </rPr>
          <t>Definido em Conselho Pedagógico</t>
        </r>
      </text>
    </comment>
    <comment ref="H13" authorId="0">
      <text>
        <r>
          <rPr>
            <b/>
            <sz val="8"/>
            <color indexed="81"/>
            <rFont val="Tahoma"/>
          </rPr>
          <t>Definido em Departamento Curricular</t>
        </r>
      </text>
    </comment>
    <comment ref="A15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B15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C15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D15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E15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F15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G15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H15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A18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B18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C18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D18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E18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F18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G18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H18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A21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B21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C21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D21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E21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F21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G21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H21" authorId="0">
      <text>
        <r>
          <rPr>
            <b/>
            <sz val="8"/>
            <color indexed="81"/>
            <rFont val="Tahoma"/>
          </rPr>
          <t>Introduza o nome do instrumento de avaliação (Mini-teste, ficha, etc)</t>
        </r>
      </text>
    </comment>
    <comment ref="B25" authorId="0">
      <text>
        <r>
          <rPr>
            <b/>
            <sz val="8"/>
            <color indexed="81"/>
            <rFont val="Tahoma"/>
          </rPr>
          <t xml:space="preserve">Ponderação:
</t>
        </r>
        <r>
          <rPr>
            <sz val="8"/>
            <color indexed="81"/>
            <rFont val="Tahoma"/>
            <family val="2"/>
          </rPr>
          <t>Insira aqui o peso pretendidio (%)</t>
        </r>
      </text>
    </comment>
    <comment ref="D25" authorId="0">
      <text>
        <r>
          <rPr>
            <b/>
            <sz val="8"/>
            <color indexed="81"/>
            <rFont val="Tahoma"/>
          </rPr>
          <t xml:space="preserve">Ponderação:
</t>
        </r>
        <r>
          <rPr>
            <sz val="8"/>
            <color indexed="81"/>
            <rFont val="Tahoma"/>
            <family val="2"/>
          </rPr>
          <t>Insira aqui o peso pretendidio (%)</t>
        </r>
      </text>
    </comment>
    <comment ref="B28" authorId="0">
      <text>
        <r>
          <rPr>
            <b/>
            <sz val="8"/>
            <color indexed="81"/>
            <rFont val="Tahoma"/>
          </rPr>
          <t xml:space="preserve">Ponderação:
</t>
        </r>
        <r>
          <rPr>
            <sz val="8"/>
            <color indexed="81"/>
            <rFont val="Tahoma"/>
            <family val="2"/>
          </rPr>
          <t>Insira aqui o peso pretendidio (%)</t>
        </r>
      </text>
    </comment>
    <comment ref="D28" authorId="0">
      <text>
        <r>
          <rPr>
            <b/>
            <sz val="8"/>
            <color indexed="81"/>
            <rFont val="Tahoma"/>
          </rPr>
          <t xml:space="preserve">Ponderação:
</t>
        </r>
        <r>
          <rPr>
            <sz val="8"/>
            <color indexed="81"/>
            <rFont val="Tahoma"/>
            <family val="2"/>
          </rPr>
          <t>Insira aqui o peso pretendidio (%)</t>
        </r>
      </text>
    </comment>
    <comment ref="F28" authorId="0">
      <text>
        <r>
          <rPr>
            <b/>
            <sz val="8"/>
            <color indexed="81"/>
            <rFont val="Tahoma"/>
          </rPr>
          <t xml:space="preserve">Ponderação:
</t>
        </r>
        <r>
          <rPr>
            <sz val="8"/>
            <color indexed="81"/>
            <rFont val="Tahoma"/>
            <family val="2"/>
          </rPr>
          <t>Insira aqui o peso pretendidio (%)</t>
        </r>
      </text>
    </comment>
  </commentList>
</comments>
</file>

<file path=xl/comments10.xml><?xml version="1.0" encoding="utf-8"?>
<comments xmlns="http://schemas.openxmlformats.org/spreadsheetml/2006/main">
  <authors>
    <author>Carlos S. Teixeira</author>
    <author/>
  </authors>
  <commentList>
    <comment ref="U1" authorId="0">
      <text>
        <r>
          <rPr>
            <b/>
            <sz val="8"/>
            <color indexed="81"/>
            <rFont val="Tahoma"/>
          </rPr>
          <t>Indicar o nível que se atribui ao aluno</t>
        </r>
      </text>
    </comment>
    <comment ref="E2" authorId="1">
      <text>
        <r>
          <rPr>
            <sz val="8"/>
            <rFont val="Arial"/>
            <family val="2"/>
          </rPr>
          <t>Participação nas aulas</t>
        </r>
      </text>
    </comment>
    <comment ref="G2" authorId="1">
      <text>
        <r>
          <rPr>
            <sz val="8"/>
            <color indexed="8"/>
            <rFont val="Arial"/>
            <family val="2"/>
          </rPr>
          <t>Coopera com o outro</t>
        </r>
      </text>
    </comment>
    <comment ref="H2" authorId="1">
      <text>
        <r>
          <rPr>
            <sz val="8"/>
            <rFont val="Arial"/>
            <family val="2"/>
          </rPr>
          <t>Realização das tarefas (TPC, etc)</t>
        </r>
      </text>
    </comment>
    <comment ref="I2" authorId="1">
      <text>
        <r>
          <rPr>
            <sz val="8"/>
            <rFont val="Arial"/>
            <family val="2"/>
          </rPr>
          <t>Cumprimento de regras e normas</t>
        </r>
      </text>
    </comment>
    <comment ref="J2" authorId="1">
      <text>
        <r>
          <rPr>
            <sz val="8"/>
            <color indexed="8"/>
            <rFont val="Arial"/>
            <family val="2"/>
            <charset val="1"/>
          </rPr>
          <t xml:space="preserve">Apresentação e organização dos materiais
</t>
        </r>
      </text>
    </comment>
    <comment ref="K2" authorId="1">
      <text>
        <r>
          <rPr>
            <sz val="8"/>
            <color indexed="8"/>
            <rFont val="Arial"/>
            <family val="2"/>
          </rPr>
          <t>Pontualidade</t>
        </r>
      </text>
    </comment>
    <comment ref="N2" authorId="1">
      <text>
        <r>
          <rPr>
            <sz val="8"/>
            <color indexed="8"/>
            <rFont val="Arial"/>
            <family val="2"/>
          </rPr>
          <t>Trabalhos, Fichas, Mini-testes,  etc.</t>
        </r>
      </text>
    </comment>
  </commentList>
</comments>
</file>

<file path=xl/comments11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
questão ou
alínea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E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E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12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
questão ou
alínea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E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E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Introduza o nome do instrumento de avaliação (Mini-teste, ficha, etc)</t>
        </r>
      </text>
    </comment>
  </commentList>
</comments>
</file>

<file path=xl/comments14.xml><?xml version="1.0" encoding="utf-8"?>
<comments xmlns="http://schemas.openxmlformats.org/spreadsheetml/2006/main">
  <authors>
    <author>Carlos S. Teixeira</author>
    <author/>
  </authors>
  <commentList>
    <comment ref="V1" authorId="0">
      <text>
        <r>
          <rPr>
            <b/>
            <sz val="8"/>
            <color indexed="81"/>
            <rFont val="Tahoma"/>
          </rPr>
          <t>Indicar o nível que se atribui ao aluno</t>
        </r>
      </text>
    </comment>
    <comment ref="E2" authorId="1">
      <text>
        <r>
          <rPr>
            <sz val="8"/>
            <rFont val="Arial"/>
            <family val="2"/>
          </rPr>
          <t>Participação nas aulas</t>
        </r>
      </text>
    </comment>
    <comment ref="G2" authorId="1">
      <text>
        <r>
          <rPr>
            <sz val="8"/>
            <color indexed="8"/>
            <rFont val="Arial"/>
            <family val="2"/>
          </rPr>
          <t>Coopera com o outro</t>
        </r>
      </text>
    </comment>
    <comment ref="H2" authorId="1">
      <text>
        <r>
          <rPr>
            <sz val="8"/>
            <rFont val="Arial"/>
            <family val="2"/>
          </rPr>
          <t>Realização das tarefas (TPC, etc)</t>
        </r>
      </text>
    </comment>
    <comment ref="I2" authorId="1">
      <text>
        <r>
          <rPr>
            <sz val="8"/>
            <rFont val="Arial"/>
            <family val="2"/>
          </rPr>
          <t>Cumprimento de regras e normas</t>
        </r>
      </text>
    </comment>
    <comment ref="J2" authorId="1">
      <text>
        <r>
          <rPr>
            <sz val="8"/>
            <color indexed="8"/>
            <rFont val="Arial"/>
            <family val="2"/>
            <charset val="1"/>
          </rPr>
          <t xml:space="preserve">Apresentação e organização dos materiais
</t>
        </r>
      </text>
    </comment>
    <comment ref="K2" authorId="1">
      <text>
        <r>
          <rPr>
            <sz val="8"/>
            <color indexed="8"/>
            <rFont val="Arial"/>
            <family val="2"/>
          </rPr>
          <t>Pontualidade</t>
        </r>
      </text>
    </comment>
    <comment ref="N2" authorId="1">
      <text>
        <r>
          <rPr>
            <sz val="8"/>
            <color indexed="8"/>
            <rFont val="Arial"/>
            <family val="2"/>
          </rPr>
          <t>Trabalhos, Fichas, Mini-testes,  etc.</t>
        </r>
      </text>
    </comment>
  </commentList>
</comments>
</file>

<file path=xl/comments15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16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17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18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19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2.xml><?xml version="1.0" encoding="utf-8"?>
<comments xmlns="http://schemas.openxmlformats.org/spreadsheetml/2006/main">
  <authors>
    <author>Pineda</author>
  </authors>
  <commentList>
    <comment ref="A4" authorId="0">
      <text>
        <r>
          <rPr>
            <sz val="9"/>
            <color indexed="81"/>
            <rFont val="Tahoma"/>
            <charset val="1"/>
          </rPr>
          <t>Insira aqui o nº do aluno</t>
        </r>
      </text>
    </comment>
    <comment ref="B4" authorId="0">
      <text>
        <r>
          <rPr>
            <sz val="9"/>
            <color indexed="81"/>
            <rFont val="Tahoma"/>
            <charset val="1"/>
          </rPr>
          <t>Insira aqui o nome do aluno</t>
        </r>
      </text>
    </comment>
  </commentList>
</comments>
</file>

<file path=xl/comments20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21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22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23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24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25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26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27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28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29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3.xml><?xml version="1.0" encoding="utf-8"?>
<comments xmlns="http://schemas.openxmlformats.org/spreadsheetml/2006/main">
  <authors>
    <author>Pineda</author>
  </authors>
  <commentList>
    <comment ref="E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E3" authorId="0">
      <text>
        <r>
          <rPr>
            <b/>
            <sz val="9"/>
            <color indexed="81"/>
            <rFont val="Tahoma"/>
            <charset val="1"/>
          </rPr>
          <t>Cotação da
questão ou
alínea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30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 questão ou alínea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D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4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
questão ou
alínea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E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E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5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
questão ou
alínea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E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E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6.xml><?xml version="1.0" encoding="utf-8"?>
<comments xmlns="http://schemas.openxmlformats.org/spreadsheetml/2006/main">
  <authors>
    <author>Carlos S. Teixeira</author>
    <author/>
  </authors>
  <commentList>
    <comment ref="T1" authorId="0">
      <text>
        <r>
          <rPr>
            <b/>
            <sz val="8"/>
            <color indexed="81"/>
            <rFont val="Tahoma"/>
          </rPr>
          <t>Indicar o nível que se atribui ao aluno</t>
        </r>
      </text>
    </comment>
    <comment ref="E2" authorId="1">
      <text>
        <r>
          <rPr>
            <sz val="8"/>
            <rFont val="Arial"/>
            <family val="2"/>
          </rPr>
          <t>Participação nas aulas</t>
        </r>
      </text>
    </comment>
    <comment ref="G2" authorId="1">
      <text>
        <r>
          <rPr>
            <sz val="8"/>
            <color indexed="8"/>
            <rFont val="Arial"/>
            <family val="2"/>
          </rPr>
          <t>Coopera com o outro</t>
        </r>
      </text>
    </comment>
    <comment ref="H2" authorId="1">
      <text>
        <r>
          <rPr>
            <sz val="8"/>
            <rFont val="Arial"/>
            <family val="2"/>
          </rPr>
          <t>Realização das tarefas (TPC, etc)</t>
        </r>
      </text>
    </comment>
    <comment ref="I2" authorId="1">
      <text>
        <r>
          <rPr>
            <sz val="8"/>
            <rFont val="Arial"/>
            <family val="2"/>
          </rPr>
          <t>Cumprimento de regras e normas</t>
        </r>
      </text>
    </comment>
    <comment ref="J2" authorId="1">
      <text>
        <r>
          <rPr>
            <sz val="8"/>
            <color indexed="8"/>
            <rFont val="Arial"/>
            <family val="2"/>
            <charset val="1"/>
          </rPr>
          <t xml:space="preserve">Apresentação e organização dos materiais
</t>
        </r>
      </text>
    </comment>
    <comment ref="K2" authorId="1">
      <text>
        <r>
          <rPr>
            <sz val="8"/>
            <color indexed="8"/>
            <rFont val="Arial"/>
            <family val="2"/>
          </rPr>
          <t>Pontualidade</t>
        </r>
      </text>
    </comment>
    <comment ref="N2" authorId="1">
      <text>
        <r>
          <rPr>
            <sz val="8"/>
            <color indexed="8"/>
            <rFont val="Arial"/>
            <family val="2"/>
          </rPr>
          <t>Trabalhos, Fichas, Mini-testes,  etc.</t>
        </r>
      </text>
    </comment>
  </commentList>
</comments>
</file>

<file path=xl/comments7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
questão ou
alínea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E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E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8.xml><?xml version="1.0" encoding="utf-8"?>
<comments xmlns="http://schemas.openxmlformats.org/spreadsheetml/2006/main">
  <authors>
    <author>Pineda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Questão e/ou
alínea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Cotação da
questão ou
alínea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charset val="1"/>
          </rPr>
          <t>Nº de positivas</t>
        </r>
      </text>
    </comment>
    <comment ref="E33" authorId="0">
      <text>
        <r>
          <rPr>
            <b/>
            <sz val="9"/>
            <color indexed="81"/>
            <rFont val="Tahoma"/>
            <charset val="1"/>
          </rPr>
          <t>Nº de alunos</t>
        </r>
      </text>
    </comment>
    <comment ref="E34" authorId="0">
      <text>
        <r>
          <rPr>
            <b/>
            <sz val="9"/>
            <color indexed="81"/>
            <rFont val="Tahoma"/>
            <charset val="1"/>
          </rPr>
          <t>Taxa de sucesso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Introduza o nome do instrumento de avaliação (Mini-teste, ficha, etc)</t>
        </r>
      </text>
    </comment>
  </commentList>
</comments>
</file>

<file path=xl/sharedStrings.xml><?xml version="1.0" encoding="utf-8"?>
<sst xmlns="http://schemas.openxmlformats.org/spreadsheetml/2006/main" count="631" uniqueCount="134">
  <si>
    <t>Competências Específicas</t>
  </si>
  <si>
    <t>Atitudes e valores</t>
  </si>
  <si>
    <t>1º Teste</t>
  </si>
  <si>
    <t>2º Teste</t>
  </si>
  <si>
    <t>Outros</t>
  </si>
  <si>
    <t>Participa</t>
  </si>
  <si>
    <t>Tarefas</t>
  </si>
  <si>
    <t>Regras</t>
  </si>
  <si>
    <t>Autonomia</t>
  </si>
  <si>
    <t>Materiais</t>
  </si>
  <si>
    <t>Cooperar</t>
  </si>
  <si>
    <t>Pontual</t>
  </si>
  <si>
    <t>Total</t>
  </si>
  <si>
    <t>Nº</t>
  </si>
  <si>
    <t>Nome</t>
  </si>
  <si>
    <t>cont</t>
  </si>
  <si>
    <t>Nível</t>
  </si>
  <si>
    <t>Taxa de sucesso</t>
  </si>
  <si>
    <t>Nível 1</t>
  </si>
  <si>
    <t>Nível 2</t>
  </si>
  <si>
    <t>Nível 3</t>
  </si>
  <si>
    <t>Nível 4</t>
  </si>
  <si>
    <t>Nível 5</t>
  </si>
  <si>
    <t>3º Teste</t>
  </si>
  <si>
    <t>4º Teste</t>
  </si>
  <si>
    <t>5º Teste</t>
  </si>
  <si>
    <t>6º Teste</t>
  </si>
  <si>
    <t>Sucesso (só C. Específ.) no período</t>
  </si>
  <si>
    <t>2º Instrumento</t>
  </si>
  <si>
    <t>3º Instrumento</t>
  </si>
  <si>
    <t>4º Instrumento</t>
  </si>
  <si>
    <t>5º Instrumento</t>
  </si>
  <si>
    <t>Alunos</t>
  </si>
  <si>
    <t>OUTROS (Trabalhos, Mini-testes, Fichas, etc.)</t>
  </si>
  <si>
    <t>Índice</t>
  </si>
  <si>
    <t>Registo dos alunos da turma</t>
  </si>
  <si>
    <t>Avaliação Final do 1º Período</t>
  </si>
  <si>
    <t>Avaliação Final do 2º Período</t>
  </si>
  <si>
    <t>Avaliação Final do 3º Período</t>
  </si>
  <si>
    <t>1º teste - 1º Período</t>
  </si>
  <si>
    <t>2º teste - 1º Período</t>
  </si>
  <si>
    <t>3º teste - 2º Período</t>
  </si>
  <si>
    <t>4º teste - 2º Período</t>
  </si>
  <si>
    <t>Questão</t>
  </si>
  <si>
    <t>Parcial</t>
  </si>
  <si>
    <t>5º teste - 3º Período</t>
  </si>
  <si>
    <t>6º teste - 3º Período</t>
  </si>
  <si>
    <t>6º Instrumento</t>
  </si>
  <si>
    <t>7º Instrumento</t>
  </si>
  <si>
    <t>8º Instrumento</t>
  </si>
  <si>
    <t>Teste realizado para</t>
  </si>
  <si>
    <t>pontos</t>
  </si>
  <si>
    <t>Teste Diagnóstico</t>
  </si>
  <si>
    <t>Voltar ao Índice</t>
  </si>
  <si>
    <t>Classificação Final</t>
  </si>
  <si>
    <t>%</t>
  </si>
  <si>
    <t>Específica</t>
  </si>
  <si>
    <t>Atitudes e Valores</t>
  </si>
  <si>
    <t>Parâmetros</t>
  </si>
  <si>
    <t>Indicadores</t>
  </si>
  <si>
    <t>Ponderação por domínio</t>
  </si>
  <si>
    <r>
      <t>Responsabilidade</t>
    </r>
    <r>
      <rPr>
        <b/>
        <sz val="10"/>
        <rFont val="Arial Narrow"/>
        <family val="2"/>
      </rPr>
      <t xml:space="preserve"> </t>
    </r>
  </si>
  <si>
    <t>O aluno cumpre as regras e normas definidas no Regulamento Interno e no Conselho de Turma.</t>
  </si>
  <si>
    <t>Cooperação com o outro</t>
  </si>
  <si>
    <t>O aluno partilha e colabora com os colegas e com os professores.</t>
  </si>
  <si>
    <t>Participação</t>
  </si>
  <si>
    <t>O aluno intervém na aula de forma correcta, oportuna e quando autorizado pelo professor.</t>
  </si>
  <si>
    <t>O aluno é capaz de realizar as tarefas sozinho e tem capacidade de avaliação</t>
  </si>
  <si>
    <t>Critérios Gerais e Específicos da Disciplina / Área Curricular</t>
  </si>
  <si>
    <t>Pontualidade</t>
  </si>
  <si>
    <t>Competências específicas</t>
  </si>
  <si>
    <t>Outros Intrumentos de avaliação 1º Período</t>
  </si>
  <si>
    <t>Outros Intrumentos de avaliação 2º Período</t>
  </si>
  <si>
    <t>Outros Intrumentos de avaliação 3º Período</t>
  </si>
  <si>
    <t>Nº positivas / sucesso resp.</t>
  </si>
  <si>
    <t>Sucesso / resp. correctas</t>
  </si>
  <si>
    <t>Nº alunos / resp. cotadas</t>
  </si>
  <si>
    <t>Fichas de Avaliação</t>
  </si>
  <si>
    <r>
      <t xml:space="preserve">O aluno apresenta-se na sala de aula, no </t>
    </r>
    <r>
      <rPr>
        <u/>
        <sz val="8"/>
        <rFont val="Arial Narrow"/>
        <family val="2"/>
      </rPr>
      <t>início</t>
    </r>
    <r>
      <rPr>
        <sz val="8"/>
        <rFont val="Arial Narrow"/>
        <family val="2"/>
      </rPr>
      <t xml:space="preserve"> dos trabalhos ou das actividades, reguladas pelo professor.</t>
    </r>
  </si>
  <si>
    <r>
      <t xml:space="preserve">O aluno realiza </t>
    </r>
    <r>
      <rPr>
        <u/>
        <sz val="8"/>
        <rFont val="Arial Narrow"/>
        <family val="2"/>
      </rPr>
      <t>todas</t>
    </r>
    <r>
      <rPr>
        <sz val="8"/>
        <rFont val="Arial Narrow"/>
        <family val="2"/>
      </rPr>
      <t xml:space="preserve"> as tarefas propostas na aula ou fora dela.</t>
    </r>
  </si>
  <si>
    <r>
      <t xml:space="preserve">O aluno apresenta </t>
    </r>
    <r>
      <rPr>
        <u/>
        <sz val="8"/>
        <rFont val="Arial Narrow"/>
        <family val="2"/>
      </rPr>
      <t>todos</t>
    </r>
    <r>
      <rPr>
        <sz val="8"/>
        <rFont val="Arial Narrow"/>
        <family val="2"/>
      </rPr>
      <t xml:space="preserve"> os materiais indicados pelo professor.</t>
    </r>
  </si>
  <si>
    <t>Outros instrumentos de Avaliação - 1º Período</t>
  </si>
  <si>
    <t>Outros instrumentos de Avaliação - 2º Período</t>
  </si>
  <si>
    <t>Outros instrumentos de Avaliação -  3º Período</t>
  </si>
  <si>
    <t>TURMA</t>
  </si>
  <si>
    <t>Critérios Gerais e Especificos da Disciplina</t>
  </si>
  <si>
    <t>Nota ano ant.</t>
  </si>
  <si>
    <t>Repetente</t>
  </si>
  <si>
    <t>Data Nasc.</t>
  </si>
  <si>
    <t>Quer ser?</t>
  </si>
  <si>
    <t>Nota Outros</t>
  </si>
  <si>
    <t>Grelha de Avaliação01</t>
  </si>
  <si>
    <t>Grelha de Avaliação02</t>
  </si>
  <si>
    <t>Grelha de Avaliação03</t>
  </si>
  <si>
    <t>Grelha de Avaliação04</t>
  </si>
  <si>
    <t>Grelha de Avaliação05</t>
  </si>
  <si>
    <t>Grelha de Avaliação06</t>
  </si>
  <si>
    <t>Grelha de Avaliação07</t>
  </si>
  <si>
    <t>Grelha de Avaliação08</t>
  </si>
  <si>
    <t>Grelha de Avaliação09</t>
  </si>
  <si>
    <t>Grelha de Avaliação10</t>
  </si>
  <si>
    <t>Grelha de Avaliação11</t>
  </si>
  <si>
    <t>Grelha de Avaliação12</t>
  </si>
  <si>
    <t>Grelha de Avaliação13</t>
  </si>
  <si>
    <t>Grelha de Avaliação14</t>
  </si>
  <si>
    <t>Grelha de Avaliação15</t>
  </si>
  <si>
    <t>Grelha de Avaliação16</t>
  </si>
  <si>
    <t>Pode alterar esta folha como pretender</t>
  </si>
  <si>
    <t>Domínios/Competências</t>
  </si>
  <si>
    <t>Total (Copiar)</t>
  </si>
  <si>
    <t>1º Período:</t>
  </si>
  <si>
    <t>2º Período:</t>
  </si>
  <si>
    <t>3º Período:</t>
  </si>
  <si>
    <t>Observações</t>
  </si>
  <si>
    <t>Nota 1º período</t>
  </si>
  <si>
    <t>Critérios de ponderação para a nota do 2º período:</t>
  </si>
  <si>
    <t>Critérios de ponderação para a nota do 3º período:</t>
  </si>
  <si>
    <t>Nível 1º Per.</t>
  </si>
  <si>
    <t>Nível 2º Per.</t>
  </si>
  <si>
    <t>Nível 3º Per.</t>
  </si>
  <si>
    <t>1ºP - Atitudes e valores</t>
  </si>
  <si>
    <t>2ºP - Atitudes e valores</t>
  </si>
  <si>
    <t>Nota só do 2ºP</t>
  </si>
  <si>
    <t>Nota só do 3ºP</t>
  </si>
  <si>
    <t>3ºP - Atitudes e valores</t>
  </si>
  <si>
    <t>1º Instrumento</t>
  </si>
  <si>
    <t>Nível &lt; 3</t>
  </si>
  <si>
    <t>Abs</t>
  </si>
  <si>
    <t>Niveis</t>
  </si>
  <si>
    <t>Nível &lt;3</t>
  </si>
  <si>
    <t>T (Abs.)</t>
  </si>
  <si>
    <t>Média do Teste</t>
  </si>
  <si>
    <t>Menção Qualitativa</t>
  </si>
  <si>
    <t>Trabalho elaborado por: António Fonseca e Carlos Teixeira - EBI Eixo - 2010/11 - Vers. 4.2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</si>
</sst>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[$-816]d/mmm/yy;@"/>
    <numFmt numFmtId="166" formatCode="0.0"/>
  </numFmts>
  <fonts count="56"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  <charset val="1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charset val="1"/>
    </font>
    <font>
      <sz val="10"/>
      <name val="Arial"/>
      <family val="2"/>
    </font>
    <font>
      <sz val="9"/>
      <color indexed="81"/>
      <name val="Tahoma"/>
      <charset val="1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6"/>
      <color indexed="18"/>
      <name val="Arial"/>
      <family val="2"/>
    </font>
    <font>
      <b/>
      <u/>
      <sz val="16"/>
      <color indexed="11"/>
      <name val="Arial"/>
      <family val="2"/>
    </font>
    <font>
      <b/>
      <u/>
      <sz val="16"/>
      <color indexed="13"/>
      <name val="Arial"/>
      <family val="2"/>
    </font>
    <font>
      <b/>
      <u/>
      <sz val="16"/>
      <color indexed="10"/>
      <name val="Arial"/>
      <family val="2"/>
    </font>
    <font>
      <b/>
      <sz val="10"/>
      <color indexed="63"/>
      <name val="Arial Narrow"/>
      <family val="2"/>
    </font>
    <font>
      <b/>
      <sz val="8"/>
      <color indexed="81"/>
      <name val="Tahoma"/>
    </font>
    <font>
      <b/>
      <sz val="18"/>
      <name val="Arial Narrow"/>
      <family val="2"/>
    </font>
    <font>
      <sz val="12"/>
      <name val="Arial Narrow"/>
      <family val="2"/>
    </font>
    <font>
      <b/>
      <u/>
      <sz val="16"/>
      <color indexed="22"/>
      <name val="Arial"/>
      <family val="2"/>
    </font>
    <font>
      <b/>
      <sz val="28"/>
      <color indexed="45"/>
      <name val="Arial"/>
      <family val="2"/>
    </font>
    <font>
      <b/>
      <sz val="11"/>
      <color indexed="10"/>
      <name val="Arial Narrow"/>
      <family val="2"/>
    </font>
    <font>
      <b/>
      <u/>
      <sz val="16"/>
      <color indexed="52"/>
      <name val="Arial"/>
      <family val="2"/>
    </font>
    <font>
      <b/>
      <u/>
      <sz val="16"/>
      <color indexed="40"/>
      <name val="Arial"/>
      <family val="2"/>
    </font>
    <font>
      <b/>
      <u/>
      <sz val="16"/>
      <color indexed="53"/>
      <name val="Arial"/>
      <family val="2"/>
    </font>
    <font>
      <b/>
      <sz val="9"/>
      <color indexed="10"/>
      <name val="Arial"/>
      <family val="2"/>
    </font>
    <font>
      <sz val="8"/>
      <color indexed="81"/>
      <name val="Tahoma"/>
      <family val="2"/>
    </font>
    <font>
      <sz val="10"/>
      <color indexed="63"/>
      <name val="Arial Narrow"/>
      <family val="2"/>
    </font>
    <font>
      <b/>
      <sz val="10"/>
      <name val="Calibri"/>
      <family val="2"/>
    </font>
    <font>
      <b/>
      <sz val="10"/>
      <color indexed="12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12"/>
      <name val="Calibri"/>
      <family val="2"/>
    </font>
    <font>
      <b/>
      <sz val="8"/>
      <name val="Calibri"/>
      <family val="2"/>
    </font>
    <font>
      <b/>
      <sz val="10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b/>
      <sz val="8"/>
      <color rgb="FF009900"/>
      <name val="Calibri"/>
      <family val="2"/>
    </font>
    <font>
      <b/>
      <sz val="10"/>
      <color theme="2" tint="-0.499984740745262"/>
      <name val="Calibri"/>
      <family val="2"/>
    </font>
    <font>
      <b/>
      <sz val="10"/>
      <color rgb="FFFF0000"/>
      <name val="Calibri"/>
      <family val="2"/>
    </font>
    <font>
      <b/>
      <sz val="10"/>
      <color rgb="FF009900"/>
      <name val="Calibri"/>
      <family val="2"/>
    </font>
    <font>
      <b/>
      <sz val="11"/>
      <color rgb="FF009900"/>
      <name val="Calibri"/>
      <family val="2"/>
    </font>
    <font>
      <b/>
      <sz val="18"/>
      <color theme="3" tint="0.79998168889431442"/>
      <name val="Arial Narrow"/>
      <family val="2"/>
    </font>
    <font>
      <b/>
      <sz val="18"/>
      <color rgb="FF00206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32"/>
      </left>
      <right style="thick">
        <color indexed="32"/>
      </right>
      <top style="thick">
        <color indexed="32"/>
      </top>
      <bottom style="thick">
        <color indexed="3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1" fontId="0" fillId="3" borderId="1" xfId="0" applyNumberForma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center"/>
    </xf>
    <xf numFmtId="0" fontId="1" fillId="6" borderId="5" xfId="0" applyFont="1" applyFill="1" applyBorder="1" applyAlignment="1" applyProtection="1">
      <alignment horizontal="center"/>
    </xf>
    <xf numFmtId="0" fontId="1" fillId="6" borderId="6" xfId="0" applyFont="1" applyFill="1" applyBorder="1" applyAlignment="1" applyProtection="1">
      <alignment horizontal="center"/>
    </xf>
    <xf numFmtId="9" fontId="1" fillId="7" borderId="1" xfId="0" applyNumberFormat="1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9" fontId="3" fillId="0" borderId="0" xfId="0" applyNumberFormat="1" applyFont="1" applyAlignment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0" fontId="13" fillId="0" borderId="0" xfId="0" applyFont="1"/>
    <xf numFmtId="0" fontId="0" fillId="5" borderId="1" xfId="0" applyFont="1" applyFill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9" fontId="5" fillId="7" borderId="8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9" fontId="1" fillId="7" borderId="8" xfId="0" applyNumberFormat="1" applyFont="1" applyFill="1" applyBorder="1" applyAlignment="1" applyProtection="1">
      <alignment horizontal="center"/>
    </xf>
    <xf numFmtId="1" fontId="0" fillId="2" borderId="7" xfId="0" applyNumberForma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5" fillId="4" borderId="9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/>
    </xf>
    <xf numFmtId="0" fontId="1" fillId="7" borderId="7" xfId="0" applyFont="1" applyFill="1" applyBorder="1" applyAlignment="1" applyProtection="1">
      <alignment horizontal="center"/>
    </xf>
    <xf numFmtId="0" fontId="1" fillId="7" borderId="10" xfId="0" applyFont="1" applyFill="1" applyBorder="1" applyAlignment="1" applyProtection="1">
      <alignment horizontal="center"/>
    </xf>
    <xf numFmtId="9" fontId="1" fillId="7" borderId="10" xfId="0" applyNumberFormat="1" applyFont="1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horizontal="center"/>
    </xf>
    <xf numFmtId="0" fontId="15" fillId="4" borderId="11" xfId="0" applyFont="1" applyFill="1" applyBorder="1" applyAlignment="1" applyProtection="1">
      <alignment horizontal="center"/>
    </xf>
    <xf numFmtId="0" fontId="15" fillId="4" borderId="12" xfId="0" applyFont="1" applyFill="1" applyBorder="1" applyAlignment="1" applyProtection="1">
      <alignment horizontal="center"/>
    </xf>
    <xf numFmtId="0" fontId="16" fillId="4" borderId="11" xfId="0" applyFont="1" applyFill="1" applyBorder="1" applyAlignment="1" applyProtection="1">
      <alignment horizontal="center"/>
    </xf>
    <xf numFmtId="0" fontId="16" fillId="4" borderId="12" xfId="0" applyFont="1" applyFill="1" applyBorder="1" applyAlignment="1" applyProtection="1">
      <alignment horizontal="center"/>
    </xf>
    <xf numFmtId="0" fontId="16" fillId="4" borderId="6" xfId="0" applyFont="1" applyFill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center"/>
    </xf>
    <xf numFmtId="0" fontId="15" fillId="4" borderId="6" xfId="0" applyFont="1" applyFill="1" applyBorder="1" applyAlignment="1" applyProtection="1">
      <alignment horizontal="center"/>
    </xf>
    <xf numFmtId="0" fontId="8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1" fillId="4" borderId="2" xfId="0" applyFont="1" applyFill="1" applyBorder="1" applyAlignment="1" applyProtection="1">
      <alignment horizontal="center"/>
    </xf>
    <xf numFmtId="0" fontId="22" fillId="4" borderId="11" xfId="0" applyFont="1" applyFill="1" applyBorder="1" applyAlignment="1" applyProtection="1">
      <alignment horizontal="center"/>
    </xf>
    <xf numFmtId="0" fontId="21" fillId="4" borderId="9" xfId="0" applyFont="1" applyFill="1" applyBorder="1" applyAlignment="1" applyProtection="1">
      <alignment horizontal="center"/>
    </xf>
    <xf numFmtId="0" fontId="21" fillId="4" borderId="3" xfId="0" applyFont="1" applyFill="1" applyBorder="1" applyAlignment="1" applyProtection="1">
      <alignment horizontal="center"/>
    </xf>
    <xf numFmtId="0" fontId="22" fillId="4" borderId="12" xfId="0" applyFont="1" applyFill="1" applyBorder="1" applyAlignment="1" applyProtection="1">
      <alignment horizontal="center"/>
    </xf>
    <xf numFmtId="0" fontId="22" fillId="4" borderId="6" xfId="0" applyFont="1" applyFill="1" applyBorder="1" applyAlignment="1" applyProtection="1">
      <alignment horizontal="center"/>
    </xf>
    <xf numFmtId="0" fontId="1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1" fontId="1" fillId="9" borderId="1" xfId="0" applyNumberFormat="1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1" fontId="1" fillId="10" borderId="1" xfId="0" applyNumberFormat="1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12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0" borderId="1" xfId="0" applyBorder="1"/>
    <xf numFmtId="1" fontId="1" fillId="0" borderId="1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/>
    <xf numFmtId="0" fontId="11" fillId="0" borderId="1" xfId="0" applyFont="1" applyBorder="1"/>
    <xf numFmtId="1" fontId="10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8" fillId="11" borderId="13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9" fontId="11" fillId="13" borderId="14" xfId="0" applyNumberFormat="1" applyFont="1" applyFill="1" applyBorder="1" applyAlignment="1">
      <alignment horizontal="center" vertical="center"/>
    </xf>
    <xf numFmtId="9" fontId="11" fillId="2" borderId="14" xfId="0" applyNumberFormat="1" applyFont="1" applyFill="1" applyBorder="1" applyAlignment="1">
      <alignment horizontal="center" vertical="center"/>
    </xf>
    <xf numFmtId="9" fontId="11" fillId="6" borderId="14" xfId="0" applyNumberFormat="1" applyFont="1" applyFill="1" applyBorder="1" applyAlignment="1">
      <alignment horizontal="center" vertical="center"/>
    </xf>
    <xf numFmtId="0" fontId="0" fillId="14" borderId="1" xfId="0" applyFill="1" applyBorder="1" applyAlignment="1" applyProtection="1">
      <alignment horizontal="center"/>
    </xf>
    <xf numFmtId="9" fontId="0" fillId="14" borderId="25" xfId="0" applyNumberForma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14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0" fillId="4" borderId="1" xfId="0" applyFill="1" applyBorder="1" applyProtection="1"/>
    <xf numFmtId="1" fontId="1" fillId="4" borderId="1" xfId="0" applyNumberFormat="1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1" fillId="9" borderId="1" xfId="0" applyFont="1" applyFill="1" applyBorder="1" applyProtection="1"/>
    <xf numFmtId="0" fontId="11" fillId="0" borderId="1" xfId="0" applyFont="1" applyBorder="1" applyProtection="1"/>
    <xf numFmtId="1" fontId="10" fillId="10" borderId="1" xfId="0" applyNumberFormat="1" applyFont="1" applyFill="1" applyBorder="1" applyAlignment="1" applyProtection="1">
      <alignment horizontal="center"/>
    </xf>
    <xf numFmtId="9" fontId="3" fillId="9" borderId="1" xfId="0" applyNumberFormat="1" applyFont="1" applyFill="1" applyBorder="1" applyAlignment="1" applyProtection="1">
      <alignment horizontal="center"/>
    </xf>
    <xf numFmtId="0" fontId="1" fillId="10" borderId="1" xfId="0" applyFont="1" applyFill="1" applyBorder="1" applyProtection="1"/>
    <xf numFmtId="1" fontId="1" fillId="9" borderId="1" xfId="0" applyNumberFormat="1" applyFont="1" applyFill="1" applyBorder="1" applyAlignment="1" applyProtection="1">
      <alignment horizontal="center"/>
    </xf>
    <xf numFmtId="9" fontId="3" fillId="10" borderId="1" xfId="0" applyNumberFormat="1" applyFont="1" applyFill="1" applyBorder="1" applyAlignment="1" applyProtection="1">
      <alignment horizontal="center"/>
    </xf>
    <xf numFmtId="9" fontId="10" fillId="10" borderId="1" xfId="0" applyNumberFormat="1" applyFont="1" applyFill="1" applyBorder="1" applyAlignment="1" applyProtection="1">
      <alignment horizontal="center"/>
    </xf>
    <xf numFmtId="0" fontId="0" fillId="14" borderId="1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1" fillId="14" borderId="3" xfId="0" applyFont="1" applyFill="1" applyBorder="1" applyAlignment="1" applyProtection="1">
      <alignment horizontal="center"/>
    </xf>
    <xf numFmtId="9" fontId="0" fillId="6" borderId="1" xfId="0" applyNumberFormat="1" applyFill="1" applyBorder="1" applyAlignment="1" applyProtection="1">
      <alignment horizontal="center"/>
    </xf>
    <xf numFmtId="9" fontId="0" fillId="14" borderId="1" xfId="0" applyNumberFormat="1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9" fontId="0" fillId="4" borderId="13" xfId="0" applyNumberFormat="1" applyFill="1" applyBorder="1" applyAlignment="1" applyProtection="1">
      <alignment horizontal="center" vertical="center"/>
      <protection locked="0"/>
    </xf>
    <xf numFmtId="9" fontId="0" fillId="4" borderId="26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9" fontId="0" fillId="2" borderId="13" xfId="0" applyNumberFormat="1" applyFill="1" applyBorder="1" applyAlignment="1" applyProtection="1">
      <alignment horizontal="center" vertical="center"/>
      <protection locked="0"/>
    </xf>
    <xf numFmtId="9" fontId="0" fillId="2" borderId="26" xfId="0" applyNumberForma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9" fontId="0" fillId="6" borderId="13" xfId="0" applyNumberFormat="1" applyFill="1" applyBorder="1" applyAlignment="1" applyProtection="1">
      <alignment horizontal="center" vertical="center"/>
      <protection locked="0"/>
    </xf>
    <xf numFmtId="9" fontId="0" fillId="6" borderId="26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/>
    </xf>
    <xf numFmtId="0" fontId="1" fillId="11" borderId="2" xfId="0" applyFont="1" applyFill="1" applyBorder="1" applyAlignment="1" applyProtection="1">
      <alignment horizontal="center"/>
    </xf>
    <xf numFmtId="9" fontId="0" fillId="11" borderId="1" xfId="0" applyNumberFormat="1" applyFill="1" applyBorder="1" applyAlignment="1" applyProtection="1">
      <alignment horizontal="center"/>
    </xf>
    <xf numFmtId="9" fontId="1" fillId="11" borderId="1" xfId="0" applyNumberFormat="1" applyFont="1" applyFill="1" applyBorder="1" applyAlignment="1" applyProtection="1">
      <alignment horizontal="center"/>
    </xf>
    <xf numFmtId="9" fontId="1" fillId="6" borderId="1" xfId="0" applyNumberFormat="1" applyFont="1" applyFill="1" applyBorder="1" applyAlignment="1" applyProtection="1">
      <alignment horizontal="center"/>
    </xf>
    <xf numFmtId="9" fontId="1" fillId="14" borderId="1" xfId="0" applyNumberFormat="1" applyFont="1" applyFill="1" applyBorder="1" applyAlignment="1" applyProtection="1">
      <alignment horizontal="center"/>
    </xf>
    <xf numFmtId="1" fontId="5" fillId="0" borderId="10" xfId="0" applyNumberFormat="1" applyFont="1" applyBorder="1" applyAlignment="1" applyProtection="1">
      <alignment horizontal="center"/>
      <protection locked="0"/>
    </xf>
    <xf numFmtId="0" fontId="37" fillId="0" borderId="17" xfId="0" applyFont="1" applyBorder="1" applyAlignment="1">
      <alignment horizontal="center"/>
    </xf>
    <xf numFmtId="0" fontId="0" fillId="0" borderId="0" xfId="0" applyProtection="1">
      <protection locked="0"/>
    </xf>
    <xf numFmtId="1" fontId="1" fillId="0" borderId="1" xfId="0" applyNumberFormat="1" applyFont="1" applyFill="1" applyBorder="1" applyAlignment="1" applyProtection="1">
      <alignment horizontal="center"/>
    </xf>
    <xf numFmtId="0" fontId="1" fillId="10" borderId="11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9" fontId="0" fillId="0" borderId="0" xfId="0" applyNumberFormat="1" applyFill="1" applyBorder="1" applyAlignment="1" applyProtection="1">
      <alignment horizontal="center" vertical="center"/>
      <protection locked="0"/>
    </xf>
    <xf numFmtId="9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left"/>
    </xf>
    <xf numFmtId="0" fontId="32" fillId="15" borderId="0" xfId="0" applyFont="1" applyFill="1" applyBorder="1" applyAlignment="1" applyProtection="1">
      <alignment horizontal="center" vertical="center"/>
      <protection locked="0"/>
    </xf>
    <xf numFmtId="0" fontId="23" fillId="15" borderId="0" xfId="0" applyFont="1" applyFill="1" applyBorder="1" applyProtection="1"/>
    <xf numFmtId="0" fontId="23" fillId="15" borderId="0" xfId="0" applyFont="1" applyFill="1" applyBorder="1" applyAlignment="1" applyProtection="1"/>
    <xf numFmtId="0" fontId="35" fillId="15" borderId="0" xfId="1" applyFont="1" applyFill="1" applyBorder="1" applyAlignment="1" applyProtection="1">
      <alignment horizontal="left"/>
      <protection locked="0"/>
    </xf>
    <xf numFmtId="0" fontId="31" fillId="15" borderId="0" xfId="1" applyFont="1" applyFill="1" applyBorder="1" applyAlignment="1" applyProtection="1">
      <alignment horizontal="left"/>
      <protection locked="0"/>
    </xf>
    <xf numFmtId="0" fontId="34" fillId="15" borderId="0" xfId="1" applyFont="1" applyFill="1" applyBorder="1" applyAlignment="1" applyProtection="1">
      <alignment horizontal="left"/>
      <protection locked="0"/>
    </xf>
    <xf numFmtId="0" fontId="24" fillId="15" borderId="0" xfId="1" applyFont="1" applyFill="1" applyBorder="1" applyAlignment="1" applyProtection="1">
      <alignment horizontal="left"/>
      <protection locked="0"/>
    </xf>
    <xf numFmtId="0" fontId="25" fillId="15" borderId="0" xfId="1" applyFont="1" applyFill="1" applyBorder="1" applyAlignment="1" applyProtection="1">
      <alignment horizontal="left"/>
      <protection locked="0"/>
    </xf>
    <xf numFmtId="0" fontId="26" fillId="15" borderId="0" xfId="1" applyFont="1" applyFill="1" applyBorder="1" applyAlignment="1" applyProtection="1">
      <alignment horizontal="left"/>
      <protection locked="0"/>
    </xf>
    <xf numFmtId="0" fontId="36" fillId="15" borderId="0" xfId="1" applyFont="1" applyFill="1" applyBorder="1" applyAlignment="1" applyProtection="1">
      <alignment horizontal="left"/>
      <protection locked="0"/>
    </xf>
    <xf numFmtId="0" fontId="27" fillId="15" borderId="0" xfId="0" applyFont="1" applyFill="1" applyBorder="1" applyProtection="1"/>
    <xf numFmtId="0" fontId="39" fillId="15" borderId="0" xfId="0" applyFont="1" applyFill="1" applyBorder="1" applyProtection="1"/>
    <xf numFmtId="0" fontId="1" fillId="18" borderId="15" xfId="0" applyFont="1" applyFill="1" applyBorder="1" applyAlignment="1">
      <alignment horizontal="center"/>
    </xf>
    <xf numFmtId="0" fontId="9" fillId="18" borderId="16" xfId="0" applyFont="1" applyFill="1" applyBorder="1" applyAlignment="1">
      <alignment horizontal="center"/>
    </xf>
    <xf numFmtId="0" fontId="9" fillId="18" borderId="17" xfId="0" applyFont="1" applyFill="1" applyBorder="1" applyAlignment="1">
      <alignment horizontal="center"/>
    </xf>
    <xf numFmtId="0" fontId="0" fillId="18" borderId="18" xfId="0" applyFill="1" applyBorder="1" applyAlignment="1" applyProtection="1">
      <alignment horizontal="center"/>
      <protection locked="0"/>
    </xf>
    <xf numFmtId="0" fontId="0" fillId="18" borderId="15" xfId="0" applyFill="1" applyBorder="1" applyAlignment="1" applyProtection="1">
      <alignment horizontal="center"/>
      <protection locked="0"/>
    </xf>
    <xf numFmtId="0" fontId="1" fillId="18" borderId="21" xfId="0" applyFont="1" applyFill="1" applyBorder="1" applyAlignment="1">
      <alignment horizontal="left"/>
    </xf>
    <xf numFmtId="0" fontId="1" fillId="18" borderId="20" xfId="0" applyFont="1" applyFill="1" applyBorder="1" applyAlignment="1">
      <alignment horizontal="center"/>
    </xf>
    <xf numFmtId="0" fontId="1" fillId="18" borderId="21" xfId="0" applyFont="1" applyFill="1" applyBorder="1" applyAlignment="1">
      <alignment horizontal="center"/>
    </xf>
    <xf numFmtId="0" fontId="1" fillId="18" borderId="22" xfId="0" applyFont="1" applyFill="1" applyBorder="1" applyAlignment="1" applyProtection="1">
      <alignment horizontal="center"/>
      <protection locked="0"/>
    </xf>
    <xf numFmtId="0" fontId="1" fillId="18" borderId="23" xfId="0" applyFont="1" applyFill="1" applyBorder="1" applyAlignment="1" applyProtection="1">
      <alignment horizontal="center"/>
      <protection locked="0"/>
    </xf>
    <xf numFmtId="0" fontId="1" fillId="18" borderId="24" xfId="0" applyFont="1" applyFill="1" applyBorder="1" applyAlignment="1" applyProtection="1">
      <alignment horizontal="center"/>
      <protection locked="0"/>
    </xf>
    <xf numFmtId="0" fontId="0" fillId="18" borderId="10" xfId="0" applyFont="1" applyFill="1" applyBorder="1" applyAlignment="1">
      <alignment horizontal="center"/>
    </xf>
    <xf numFmtId="0" fontId="0" fillId="18" borderId="10" xfId="0" applyFill="1" applyBorder="1"/>
    <xf numFmtId="0" fontId="0" fillId="18" borderId="1" xfId="0" applyFont="1" applyFill="1" applyBorder="1" applyAlignment="1">
      <alignment horizontal="center"/>
    </xf>
    <xf numFmtId="0" fontId="0" fillId="18" borderId="1" xfId="0" applyFill="1" applyBorder="1"/>
    <xf numFmtId="0" fontId="0" fillId="18" borderId="0" xfId="0" applyFill="1" applyBorder="1"/>
    <xf numFmtId="1" fontId="10" fillId="18" borderId="1" xfId="0" applyNumberFormat="1" applyFont="1" applyFill="1" applyBorder="1" applyAlignment="1">
      <alignment horizontal="center"/>
    </xf>
    <xf numFmtId="9" fontId="3" fillId="18" borderId="1" xfId="0" applyNumberFormat="1" applyFont="1" applyFill="1" applyBorder="1" applyAlignment="1">
      <alignment horizontal="center"/>
    </xf>
    <xf numFmtId="1" fontId="1" fillId="18" borderId="1" xfId="0" applyNumberFormat="1" applyFont="1" applyFill="1" applyBorder="1" applyAlignment="1">
      <alignment horizontal="center"/>
    </xf>
    <xf numFmtId="9" fontId="10" fillId="18" borderId="1" xfId="0" applyNumberFormat="1" applyFont="1" applyFill="1" applyBorder="1" applyAlignment="1">
      <alignment horizontal="center"/>
    </xf>
    <xf numFmtId="1" fontId="5" fillId="18" borderId="10" xfId="0" applyNumberFormat="1" applyFont="1" applyFill="1" applyBorder="1" applyAlignment="1">
      <alignment horizontal="center"/>
    </xf>
    <xf numFmtId="0" fontId="0" fillId="18" borderId="1" xfId="0" applyFill="1" applyBorder="1" applyAlignment="1" applyProtection="1">
      <alignment horizontal="center"/>
      <protection locked="0"/>
    </xf>
    <xf numFmtId="0" fontId="0" fillId="18" borderId="19" xfId="0" applyFill="1" applyBorder="1" applyAlignment="1" applyProtection="1">
      <alignment horizontal="center"/>
      <protection locked="0"/>
    </xf>
    <xf numFmtId="0" fontId="0" fillId="18" borderId="0" xfId="0" applyFill="1"/>
    <xf numFmtId="0" fontId="0" fillId="18" borderId="10" xfId="0" applyFill="1" applyBorder="1" applyAlignment="1" applyProtection="1">
      <alignment horizontal="center"/>
      <protection locked="0"/>
    </xf>
    <xf numFmtId="49" fontId="0" fillId="18" borderId="1" xfId="0" applyNumberFormat="1" applyFont="1" applyFill="1" applyBorder="1"/>
    <xf numFmtId="49" fontId="0" fillId="18" borderId="1" xfId="0" applyNumberFormat="1" applyFill="1" applyBorder="1"/>
    <xf numFmtId="0" fontId="9" fillId="0" borderId="10" xfId="0" applyFont="1" applyBorder="1" applyAlignment="1">
      <alignment horizontal="center"/>
    </xf>
    <xf numFmtId="1" fontId="43" fillId="0" borderId="27" xfId="0" applyNumberFormat="1" applyFont="1" applyFill="1" applyBorder="1" applyAlignment="1">
      <alignment horizontal="center"/>
    </xf>
    <xf numFmtId="0" fontId="43" fillId="0" borderId="28" xfId="0" applyFont="1" applyFill="1" applyBorder="1" applyAlignment="1">
      <alignment horizontal="center"/>
    </xf>
    <xf numFmtId="1" fontId="42" fillId="0" borderId="27" xfId="0" applyNumberFormat="1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1" fontId="44" fillId="0" borderId="27" xfId="0" applyNumberFormat="1" applyFont="1" applyFill="1" applyBorder="1" applyAlignment="1">
      <alignment horizontal="center"/>
    </xf>
    <xf numFmtId="0" fontId="44" fillId="0" borderId="28" xfId="0" applyFont="1" applyFill="1" applyBorder="1" applyAlignment="1">
      <alignment horizontal="center"/>
    </xf>
    <xf numFmtId="0" fontId="45" fillId="0" borderId="29" xfId="0" applyFont="1" applyFill="1" applyBorder="1" applyAlignment="1"/>
    <xf numFmtId="166" fontId="48" fillId="0" borderId="29" xfId="0" applyNumberFormat="1" applyFont="1" applyFill="1" applyBorder="1" applyAlignment="1"/>
    <xf numFmtId="166" fontId="45" fillId="0" borderId="29" xfId="0" applyNumberFormat="1" applyFont="1" applyFill="1" applyBorder="1" applyAlignment="1"/>
    <xf numFmtId="166" fontId="47" fillId="0" borderId="29" xfId="0" applyNumberFormat="1" applyFont="1" applyFill="1" applyBorder="1" applyAlignment="1"/>
    <xf numFmtId="166" fontId="49" fillId="0" borderId="29" xfId="0" applyNumberFormat="1" applyFont="1" applyFill="1" applyBorder="1" applyAlignment="1"/>
    <xf numFmtId="0" fontId="50" fillId="0" borderId="13" xfId="0" applyFont="1" applyFill="1" applyBorder="1" applyAlignment="1">
      <alignment horizontal="center" vertical="top"/>
    </xf>
    <xf numFmtId="0" fontId="45" fillId="0" borderId="13" xfId="0" applyFont="1" applyFill="1" applyBorder="1" applyAlignment="1">
      <alignment horizontal="center"/>
    </xf>
    <xf numFmtId="0" fontId="40" fillId="0" borderId="13" xfId="0" applyFont="1" applyFill="1" applyBorder="1" applyAlignment="1">
      <alignment horizontal="center"/>
    </xf>
    <xf numFmtId="0" fontId="51" fillId="0" borderId="13" xfId="0" applyFont="1" applyFill="1" applyBorder="1" applyAlignment="1">
      <alignment horizontal="center" vertical="top"/>
    </xf>
    <xf numFmtId="166" fontId="48" fillId="0" borderId="13" xfId="0" applyNumberFormat="1" applyFont="1" applyFill="1" applyBorder="1" applyAlignment="1">
      <alignment horizontal="center"/>
    </xf>
    <xf numFmtId="0" fontId="51" fillId="0" borderId="13" xfId="0" applyFont="1" applyFill="1" applyBorder="1" applyAlignment="1">
      <alignment horizontal="center"/>
    </xf>
    <xf numFmtId="0" fontId="40" fillId="0" borderId="13" xfId="0" applyFont="1" applyFill="1" applyBorder="1" applyAlignment="1">
      <alignment horizontal="center" vertical="top"/>
    </xf>
    <xf numFmtId="166" fontId="45" fillId="0" borderId="13" xfId="0" applyNumberFormat="1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 vertical="top"/>
    </xf>
    <xf numFmtId="166" fontId="47" fillId="0" borderId="13" xfId="0" applyNumberFormat="1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 vertical="top"/>
    </xf>
    <xf numFmtId="166" fontId="49" fillId="0" borderId="13" xfId="0" applyNumberFormat="1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9" fillId="18" borderId="10" xfId="0" applyFont="1" applyFill="1" applyBorder="1" applyAlignment="1">
      <alignment horizontal="center"/>
    </xf>
    <xf numFmtId="0" fontId="46" fillId="0" borderId="30" xfId="0" applyFont="1" applyFill="1" applyBorder="1" applyAlignment="1">
      <alignment horizontal="center"/>
    </xf>
    <xf numFmtId="0" fontId="40" fillId="0" borderId="30" xfId="0" applyFont="1" applyFill="1" applyBorder="1" applyAlignment="1">
      <alignment horizontal="center"/>
    </xf>
    <xf numFmtId="0" fontId="41" fillId="0" borderId="30" xfId="0" applyFont="1" applyFill="1" applyBorder="1" applyAlignment="1">
      <alignment horizontal="center"/>
    </xf>
    <xf numFmtId="0" fontId="52" fillId="0" borderId="31" xfId="0" applyFont="1" applyFill="1" applyBorder="1" applyAlignment="1">
      <alignment horizontal="center"/>
    </xf>
    <xf numFmtId="1" fontId="53" fillId="0" borderId="32" xfId="0" applyNumberFormat="1" applyFont="1" applyFill="1" applyBorder="1" applyAlignment="1">
      <alignment horizontal="center"/>
    </xf>
    <xf numFmtId="0" fontId="53" fillId="0" borderId="33" xfId="0" applyFont="1" applyFill="1" applyBorder="1" applyAlignment="1">
      <alignment horizontal="center"/>
    </xf>
    <xf numFmtId="0" fontId="40" fillId="18" borderId="34" xfId="0" applyFont="1" applyFill="1" applyBorder="1" applyAlignment="1">
      <alignment horizontal="center"/>
    </xf>
    <xf numFmtId="0" fontId="42" fillId="18" borderId="61" xfId="0" applyFont="1" applyFill="1" applyBorder="1" applyAlignment="1">
      <alignment horizontal="center"/>
    </xf>
    <xf numFmtId="0" fontId="42" fillId="18" borderId="6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40" fillId="0" borderId="26" xfId="0" applyNumberFormat="1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1" fontId="40" fillId="0" borderId="0" xfId="0" applyNumberFormat="1" applyFont="1" applyFill="1" applyBorder="1" applyAlignment="1">
      <alignment horizontal="center"/>
    </xf>
    <xf numFmtId="0" fontId="40" fillId="0" borderId="15" xfId="0" applyFont="1" applyFill="1" applyBorder="1" applyAlignment="1" applyProtection="1">
      <alignment horizontal="center"/>
      <protection hidden="1"/>
    </xf>
    <xf numFmtId="0" fontId="54" fillId="15" borderId="0" xfId="0" applyFont="1" applyFill="1" applyBorder="1" applyAlignment="1" applyProtection="1">
      <alignment horizontal="center" vertical="center"/>
    </xf>
    <xf numFmtId="0" fontId="55" fillId="19" borderId="65" xfId="0" applyFont="1" applyFill="1" applyBorder="1" applyAlignment="1" applyProtection="1">
      <alignment horizontal="center" vertical="center"/>
      <protection locked="0"/>
    </xf>
    <xf numFmtId="0" fontId="0" fillId="16" borderId="1" xfId="0" applyFill="1" applyBorder="1" applyAlignment="1" applyProtection="1">
      <alignment horizontal="center" vertical="center"/>
    </xf>
    <xf numFmtId="9" fontId="30" fillId="0" borderId="13" xfId="0" applyNumberFormat="1" applyFont="1" applyBorder="1" applyAlignment="1" applyProtection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" fontId="11" fillId="6" borderId="11" xfId="0" applyNumberFormat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 vertical="center"/>
    </xf>
    <xf numFmtId="0" fontId="1" fillId="10" borderId="37" xfId="0" applyFont="1" applyFill="1" applyBorder="1" applyAlignment="1">
      <alignment horizontal="center" vertical="center"/>
    </xf>
    <xf numFmtId="0" fontId="33" fillId="2" borderId="38" xfId="0" applyFont="1" applyFill="1" applyBorder="1" applyAlignment="1">
      <alignment horizontal="center" wrapText="1"/>
    </xf>
    <xf numFmtId="0" fontId="33" fillId="2" borderId="39" xfId="0" applyFont="1" applyFill="1" applyBorder="1" applyAlignment="1">
      <alignment horizontal="center" wrapText="1"/>
    </xf>
    <xf numFmtId="0" fontId="33" fillId="6" borderId="38" xfId="0" applyFont="1" applyFill="1" applyBorder="1" applyAlignment="1">
      <alignment horizontal="center" vertical="center" wrapText="1"/>
    </xf>
    <xf numFmtId="0" fontId="33" fillId="6" borderId="3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 wrapText="1"/>
    </xf>
    <xf numFmtId="49" fontId="33" fillId="13" borderId="39" xfId="0" applyNumberFormat="1" applyFont="1" applyFill="1" applyBorder="1" applyAlignment="1">
      <alignment horizontal="center" vertical="center" wrapText="1"/>
    </xf>
    <xf numFmtId="9" fontId="29" fillId="14" borderId="26" xfId="0" applyNumberFormat="1" applyFont="1" applyFill="1" applyBorder="1" applyAlignment="1">
      <alignment horizontal="center" vertical="center" wrapText="1"/>
    </xf>
    <xf numFmtId="9" fontId="29" fillId="14" borderId="41" xfId="0" applyNumberFormat="1" applyFont="1" applyFill="1" applyBorder="1" applyAlignment="1">
      <alignment horizontal="center" vertical="center" wrapText="1"/>
    </xf>
    <xf numFmtId="0" fontId="18" fillId="15" borderId="13" xfId="0" applyFont="1" applyFill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9" fontId="30" fillId="3" borderId="26" xfId="0" applyNumberFormat="1" applyFont="1" applyFill="1" applyBorder="1" applyAlignment="1" applyProtection="1">
      <alignment horizontal="center" vertical="center" wrapText="1"/>
      <protection locked="0"/>
    </xf>
    <xf numFmtId="9" fontId="30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8" fillId="13" borderId="0" xfId="1" applyFill="1" applyBorder="1" applyAlignment="1" applyProtection="1">
      <alignment horizontal="center" vertical="center"/>
      <protection locked="0"/>
    </xf>
    <xf numFmtId="0" fontId="18" fillId="7" borderId="40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18" fillId="7" borderId="42" xfId="0" applyFont="1" applyFill="1" applyBorder="1" applyAlignment="1">
      <alignment horizontal="center" vertical="center" wrapText="1"/>
    </xf>
    <xf numFmtId="0" fontId="1" fillId="14" borderId="26" xfId="0" applyFont="1" applyFill="1" applyBorder="1" applyAlignment="1">
      <alignment horizontal="center" vertical="center"/>
    </xf>
    <xf numFmtId="0" fontId="1" fillId="14" borderId="43" xfId="0" applyFont="1" applyFill="1" applyBorder="1" applyAlignment="1">
      <alignment horizontal="center" vertical="center"/>
    </xf>
    <xf numFmtId="0" fontId="1" fillId="14" borderId="41" xfId="0" applyFont="1" applyFill="1" applyBorder="1" applyAlignment="1">
      <alignment horizontal="center" vertical="center"/>
    </xf>
    <xf numFmtId="0" fontId="17" fillId="17" borderId="26" xfId="0" applyFont="1" applyFill="1" applyBorder="1" applyAlignment="1">
      <alignment horizontal="center" vertical="center" wrapText="1"/>
    </xf>
    <xf numFmtId="0" fontId="17" fillId="17" borderId="43" xfId="0" applyFont="1" applyFill="1" applyBorder="1" applyAlignment="1">
      <alignment horizontal="center" vertical="center" wrapText="1"/>
    </xf>
    <xf numFmtId="0" fontId="17" fillId="17" borderId="41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 wrapText="1"/>
    </xf>
    <xf numFmtId="0" fontId="18" fillId="7" borderId="41" xfId="0" applyFont="1" applyFill="1" applyBorder="1" applyAlignment="1">
      <alignment horizontal="center" vertical="center" wrapText="1"/>
    </xf>
    <xf numFmtId="9" fontId="29" fillId="6" borderId="44" xfId="0" applyNumberFormat="1" applyFont="1" applyFill="1" applyBorder="1" applyAlignment="1">
      <alignment horizontal="center" vertical="center" wrapText="1"/>
    </xf>
    <xf numFmtId="9" fontId="29" fillId="6" borderId="45" xfId="0" applyNumberFormat="1" applyFont="1" applyFill="1" applyBorder="1" applyAlignment="1">
      <alignment horizontal="center" vertical="center" wrapText="1"/>
    </xf>
    <xf numFmtId="9" fontId="29" fillId="6" borderId="29" xfId="0" applyNumberFormat="1" applyFont="1" applyFill="1" applyBorder="1" applyAlignment="1">
      <alignment horizontal="center" vertical="center" wrapText="1"/>
    </xf>
    <xf numFmtId="9" fontId="29" fillId="6" borderId="46" xfId="0" applyNumberFormat="1" applyFont="1" applyFill="1" applyBorder="1" applyAlignment="1">
      <alignment horizontal="center" vertical="center" wrapText="1"/>
    </xf>
    <xf numFmtId="9" fontId="29" fillId="6" borderId="40" xfId="0" applyNumberFormat="1" applyFont="1" applyFill="1" applyBorder="1" applyAlignment="1">
      <alignment horizontal="center" vertical="center" wrapText="1"/>
    </xf>
    <xf numFmtId="9" fontId="29" fillId="6" borderId="42" xfId="0" applyNumberFormat="1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8" fillId="13" borderId="0" xfId="1" applyFill="1" applyAlignment="1" applyProtection="1">
      <alignment horizontal="center" vertical="center"/>
    </xf>
    <xf numFmtId="0" fontId="8" fillId="13" borderId="12" xfId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0" fontId="8" fillId="13" borderId="0" xfId="1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18" borderId="2" xfId="0" applyFont="1" applyFill="1" applyBorder="1" applyAlignment="1">
      <alignment horizontal="center"/>
    </xf>
    <xf numFmtId="0" fontId="1" fillId="18" borderId="9" xfId="0" applyFont="1" applyFill="1" applyBorder="1" applyAlignment="1">
      <alignment horizontal="center"/>
    </xf>
    <xf numFmtId="0" fontId="1" fillId="18" borderId="3" xfId="0" applyFont="1" applyFill="1" applyBorder="1" applyAlignment="1">
      <alignment horizontal="center"/>
    </xf>
    <xf numFmtId="0" fontId="9" fillId="18" borderId="63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13" borderId="0" xfId="1" applyFill="1" applyBorder="1" applyAlignment="1" applyProtection="1">
      <alignment horizontal="center"/>
      <protection locked="0"/>
    </xf>
    <xf numFmtId="0" fontId="1" fillId="18" borderId="47" xfId="0" applyFont="1" applyFill="1" applyBorder="1" applyAlignment="1">
      <alignment horizontal="center" vertical="center"/>
    </xf>
    <xf numFmtId="0" fontId="1" fillId="18" borderId="4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14" borderId="49" xfId="0" applyFont="1" applyFill="1" applyBorder="1" applyAlignment="1" applyProtection="1">
      <alignment horizontal="center"/>
    </xf>
    <xf numFmtId="0" fontId="1" fillId="14" borderId="50" xfId="0" applyFont="1" applyFill="1" applyBorder="1" applyAlignment="1" applyProtection="1">
      <alignment horizontal="center"/>
    </xf>
    <xf numFmtId="0" fontId="1" fillId="14" borderId="5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8" fillId="13" borderId="35" xfId="1" applyFill="1" applyBorder="1" applyAlignment="1" applyProtection="1">
      <alignment horizontal="center"/>
      <protection locked="0"/>
    </xf>
    <xf numFmtId="0" fontId="8" fillId="13" borderId="37" xfId="1" applyFill="1" applyBorder="1" applyAlignment="1" applyProtection="1">
      <alignment horizontal="center"/>
      <protection locked="0"/>
    </xf>
    <xf numFmtId="0" fontId="7" fillId="7" borderId="2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/>
    </xf>
    <xf numFmtId="0" fontId="1" fillId="7" borderId="9" xfId="0" applyFont="1" applyFill="1" applyBorder="1" applyAlignment="1" applyProtection="1">
      <alignment horizontal="center"/>
    </xf>
    <xf numFmtId="164" fontId="1" fillId="14" borderId="52" xfId="0" applyNumberFormat="1" applyFont="1" applyFill="1" applyBorder="1" applyAlignment="1" applyProtection="1">
      <alignment horizontal="center"/>
    </xf>
    <xf numFmtId="164" fontId="1" fillId="14" borderId="53" xfId="0" applyNumberFormat="1" applyFont="1" applyFill="1" applyBorder="1" applyAlignment="1" applyProtection="1">
      <alignment horizontal="center"/>
    </xf>
    <xf numFmtId="164" fontId="1" fillId="14" borderId="54" xfId="0" applyNumberFormat="1" applyFont="1" applyFill="1" applyBorder="1" applyAlignment="1" applyProtection="1">
      <alignment horizontal="center"/>
    </xf>
    <xf numFmtId="0" fontId="1" fillId="6" borderId="53" xfId="0" applyFont="1" applyFill="1" applyBorder="1" applyAlignment="1" applyProtection="1">
      <alignment horizontal="center"/>
    </xf>
    <xf numFmtId="0" fontId="1" fillId="6" borderId="55" xfId="0" applyFont="1" applyFill="1" applyBorder="1" applyAlignment="1" applyProtection="1">
      <alignment horizontal="center"/>
    </xf>
    <xf numFmtId="0" fontId="8" fillId="13" borderId="36" xfId="1" applyFill="1" applyBorder="1" applyAlignment="1" applyProtection="1">
      <alignment horizontal="center"/>
      <protection locked="0"/>
    </xf>
    <xf numFmtId="0" fontId="1" fillId="6" borderId="12" xfId="0" applyFont="1" applyFill="1" applyBorder="1" applyAlignment="1" applyProtection="1">
      <alignment horizontal="center" vertical="center"/>
    </xf>
    <xf numFmtId="0" fontId="1" fillId="14" borderId="35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11" xfId="0" applyFont="1" applyFill="1" applyBorder="1" applyAlignment="1" applyProtection="1">
      <alignment horizontal="center" vertical="center" wrapText="1"/>
    </xf>
    <xf numFmtId="0" fontId="1" fillId="14" borderId="6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56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9" fontId="1" fillId="0" borderId="0" xfId="0" applyNumberFormat="1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 wrapText="1"/>
    </xf>
    <xf numFmtId="164" fontId="1" fillId="14" borderId="57" xfId="0" applyNumberFormat="1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8" fillId="13" borderId="35" xfId="1" applyFont="1" applyFill="1" applyBorder="1" applyAlignment="1" applyProtection="1">
      <alignment horizontal="center"/>
      <protection locked="0"/>
    </xf>
    <xf numFmtId="164" fontId="1" fillId="14" borderId="58" xfId="0" applyNumberFormat="1" applyFont="1" applyFill="1" applyBorder="1" applyAlignment="1" applyProtection="1">
      <alignment horizontal="center"/>
    </xf>
    <xf numFmtId="164" fontId="1" fillId="14" borderId="59" xfId="0" applyNumberFormat="1" applyFont="1" applyFill="1" applyBorder="1" applyAlignment="1" applyProtection="1">
      <alignment horizontal="center"/>
    </xf>
    <xf numFmtId="164" fontId="1" fillId="14" borderId="60" xfId="0" applyNumberFormat="1" applyFont="1" applyFill="1" applyBorder="1" applyAlignment="1" applyProtection="1">
      <alignment horizont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26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lor rgb="FF00CC00"/>
      </font>
    </dxf>
    <dxf>
      <font>
        <b/>
        <i val="0"/>
        <color rgb="FF0000CC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CC"/>
      </font>
    </dxf>
    <dxf>
      <font>
        <color rgb="FF009900"/>
      </font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lor rgb="FF00CC00"/>
      </font>
    </dxf>
    <dxf>
      <font>
        <b/>
        <i val="0"/>
        <color rgb="FF0000CC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CC"/>
      </font>
    </dxf>
    <dxf>
      <font>
        <color rgb="FF009900"/>
      </font>
    </dxf>
    <dxf>
      <font>
        <color rgb="FFFF0000"/>
      </font>
    </dxf>
    <dxf>
      <font>
        <color rgb="FF0000CC"/>
      </font>
    </dxf>
    <dxf>
      <font>
        <color rgb="FF009900"/>
      </font>
    </dxf>
    <dxf>
      <font>
        <color rgb="FFFF0000"/>
      </font>
    </dxf>
    <dxf>
      <font>
        <color rgb="FF0000CC"/>
      </font>
    </dxf>
    <dxf>
      <font>
        <color rgb="FF009900"/>
      </font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lor rgb="FF00CC00"/>
      </font>
    </dxf>
    <dxf>
      <font>
        <b/>
        <i val="0"/>
        <color rgb="FF0000CC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CC"/>
      </font>
    </dxf>
    <dxf>
      <font>
        <color rgb="FF009900"/>
      </font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lor rgb="FF00CC00"/>
      </font>
    </dxf>
    <dxf>
      <font>
        <b/>
        <i val="0"/>
        <color rgb="FF0000CC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CC"/>
      </font>
    </dxf>
    <dxf>
      <font>
        <color rgb="FF009900"/>
      </font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lor rgb="FF00CC00"/>
      </font>
    </dxf>
    <dxf>
      <font>
        <b/>
        <i val="0"/>
        <color rgb="FF0000CC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CC"/>
      </font>
    </dxf>
    <dxf>
      <font>
        <color rgb="FF009900"/>
      </font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CC"/>
      </font>
    </dxf>
    <dxf>
      <font>
        <color rgb="FF0099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lor rgb="FF00CC00"/>
      </font>
    </dxf>
    <dxf>
      <font>
        <b/>
        <i val="0"/>
        <color rgb="FF0000CC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pieChart>
        <c:varyColors val="1"/>
        <c:ser>
          <c:idx val="0"/>
          <c:order val="0"/>
          <c:spPr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Pt>
            <c:idx val="0"/>
            <c:spPr>
              <a:solidFill>
                <a:srgbClr val="FF00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rgbClr val="FFFF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rgbClr val="0000CC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rgbClr val="0099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txPr>
              <a:bodyPr/>
              <a:lstStyle/>
              <a:p>
                <a:pPr>
                  <a:defRPr b="1"/>
                </a:pPr>
                <a:endParaRPr lang="pt-PT"/>
              </a:p>
            </c:txPr>
            <c:showVal val="1"/>
          </c:dLbls>
          <c:cat>
            <c:strRef>
              <c:f>'1º teste'!$D$37:$D$40</c:f>
              <c:strCache>
                <c:ptCount val="4"/>
                <c:pt idx="0">
                  <c:v>Nível &lt; 3</c:v>
                </c:pt>
                <c:pt idx="1">
                  <c:v>Nível 3</c:v>
                </c:pt>
                <c:pt idx="2">
                  <c:v>Nível 4</c:v>
                </c:pt>
                <c:pt idx="3">
                  <c:v>Nível 5</c:v>
                </c:pt>
              </c:strCache>
            </c:strRef>
          </c:cat>
          <c:val>
            <c:numRef>
              <c:f>'1º teste'!$E$37:$E$40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1000" b="1"/>
          </a:pPr>
          <a:endParaRPr lang="pt-PT"/>
        </a:p>
      </c:txPr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/>
      <c:pieChart>
        <c:varyColors val="1"/>
        <c:ser>
          <c:idx val="0"/>
          <c:order val="0"/>
          <c:tx>
            <c:v>Percentagens+'2º teste'!$V$46</c:v>
          </c:tx>
          <c:spPr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Pt>
            <c:idx val="0"/>
            <c:spPr>
              <a:solidFill>
                <a:srgbClr val="FF00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rgbClr val="FFFF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rgbClr val="0000CC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rgbClr val="0099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txPr>
              <a:bodyPr/>
              <a:lstStyle/>
              <a:p>
                <a:pPr>
                  <a:defRPr b="1"/>
                </a:pPr>
                <a:endParaRPr lang="pt-PT"/>
              </a:p>
            </c:txPr>
            <c:showVal val="1"/>
          </c:dLbls>
          <c:cat>
            <c:strRef>
              <c:f>'2º teste'!$D$37:$D$40</c:f>
              <c:strCache>
                <c:ptCount val="4"/>
                <c:pt idx="0">
                  <c:v>Nível &lt; 3</c:v>
                </c:pt>
                <c:pt idx="1">
                  <c:v>Nível 3</c:v>
                </c:pt>
                <c:pt idx="2">
                  <c:v>Nível 4</c:v>
                </c:pt>
                <c:pt idx="3">
                  <c:v>Nível 5</c:v>
                </c:pt>
              </c:strCache>
            </c:strRef>
          </c:cat>
          <c:val>
            <c:numRef>
              <c:f>'2º teste'!$E$37:$E$40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Percentagens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b="1"/>
          </a:pPr>
          <a:endParaRPr lang="pt-PT"/>
        </a:p>
      </c:txPr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pieChart>
        <c:varyColors val="1"/>
        <c:ser>
          <c:idx val="0"/>
          <c:order val="0"/>
          <c:spPr>
            <a:effectLst>
              <a:innerShdw blurRad="317500" dist="50800" dir="135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spPr>
              <a:solidFill>
                <a:srgbClr val="FF00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rgbClr val="FFFF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rgbClr val="0000CC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rgbClr val="0099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txPr>
              <a:bodyPr/>
              <a:lstStyle/>
              <a:p>
                <a:pPr>
                  <a:defRPr b="1" i="0" baseline="0"/>
                </a:pPr>
                <a:endParaRPr lang="pt-PT"/>
              </a:p>
            </c:txPr>
            <c:showPercent val="1"/>
          </c:dLbls>
          <c:cat>
            <c:strRef>
              <c:f>'1º Período'!$M$36:$M$39</c:f>
              <c:strCache>
                <c:ptCount val="4"/>
                <c:pt idx="0">
                  <c:v>Nível &lt;3</c:v>
                </c:pt>
                <c:pt idx="1">
                  <c:v>Nível 3</c:v>
                </c:pt>
                <c:pt idx="2">
                  <c:v>Nível 4</c:v>
                </c:pt>
                <c:pt idx="3">
                  <c:v>Nível 5</c:v>
                </c:pt>
              </c:strCache>
            </c:strRef>
          </c:cat>
          <c:val>
            <c:numRef>
              <c:f>'1º Período'!$N$36:$N$39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/>
      <c:pieChart>
        <c:varyColors val="1"/>
        <c:ser>
          <c:idx val="0"/>
          <c:order val="0"/>
          <c:tx>
            <c:v>rteter</c:v>
          </c:tx>
          <c:spPr>
            <a:effectLst>
              <a:innerShdw blurRad="317500" dist="50800" dir="13500000">
                <a:prstClr val="black">
                  <a:alpha val="50000"/>
                </a:prstClr>
              </a:innerShdw>
            </a:effectLst>
          </c:spPr>
          <c:dPt>
            <c:idx val="0"/>
            <c:spPr>
              <a:solidFill>
                <a:srgbClr val="FF00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rgbClr val="FFFF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rgbClr val="0000CC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rgbClr val="0099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txPr>
              <a:bodyPr/>
              <a:lstStyle/>
              <a:p>
                <a:pPr>
                  <a:defRPr b="1"/>
                </a:pPr>
                <a:endParaRPr lang="pt-PT"/>
              </a:p>
            </c:txPr>
            <c:showVal val="1"/>
          </c:dLbls>
          <c:cat>
            <c:strRef>
              <c:f>'3º teste'!$D$37:$D$40</c:f>
              <c:strCache>
                <c:ptCount val="4"/>
                <c:pt idx="0">
                  <c:v>Nível &lt; 3</c:v>
                </c:pt>
                <c:pt idx="1">
                  <c:v>Nível 3</c:v>
                </c:pt>
                <c:pt idx="2">
                  <c:v>Nível 4</c:v>
                </c:pt>
                <c:pt idx="3">
                  <c:v>Nível 5</c:v>
                </c:pt>
              </c:strCache>
            </c:strRef>
          </c:cat>
          <c:val>
            <c:numRef>
              <c:f>'3º teste'!$E$37:$E$40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b="1"/>
          </a:pPr>
          <a:endParaRPr lang="pt-PT"/>
        </a:p>
      </c:txPr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pieChart>
        <c:varyColors val="1"/>
        <c:ser>
          <c:idx val="0"/>
          <c:order val="0"/>
          <c:spPr>
            <a:effectLst>
              <a:innerShdw blurRad="317500" dist="50800" dir="13500000">
                <a:prstClr val="black">
                  <a:alpha val="50000"/>
                </a:prstClr>
              </a:innerShdw>
            </a:effectLst>
          </c:spPr>
          <c:dPt>
            <c:idx val="0"/>
            <c:spPr>
              <a:solidFill>
                <a:srgbClr val="FF00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rgbClr val="FFFF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rgbClr val="0000CC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rgbClr val="0099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txPr>
              <a:bodyPr/>
              <a:lstStyle/>
              <a:p>
                <a:pPr>
                  <a:defRPr b="1"/>
                </a:pPr>
                <a:endParaRPr lang="pt-PT"/>
              </a:p>
            </c:txPr>
            <c:showVal val="1"/>
          </c:dLbls>
          <c:cat>
            <c:strRef>
              <c:f>'4º teste'!$D$37:$D$40</c:f>
              <c:strCache>
                <c:ptCount val="4"/>
                <c:pt idx="0">
                  <c:v>Nível &lt; 3</c:v>
                </c:pt>
                <c:pt idx="1">
                  <c:v>Nível 3</c:v>
                </c:pt>
                <c:pt idx="2">
                  <c:v>Nível 4</c:v>
                </c:pt>
                <c:pt idx="3">
                  <c:v>Nível 5</c:v>
                </c:pt>
              </c:strCache>
            </c:strRef>
          </c:cat>
          <c:val>
            <c:numRef>
              <c:f>'4º teste'!$E$37:$E$40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b="1"/>
          </a:pPr>
          <a:endParaRPr lang="pt-PT"/>
        </a:p>
      </c:txPr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pieChart>
        <c:varyColors val="1"/>
        <c:ser>
          <c:idx val="0"/>
          <c:order val="0"/>
          <c:spPr>
            <a:effectLst>
              <a:innerShdw blurRad="317500" dist="50800" dir="135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spPr>
              <a:solidFill>
                <a:srgbClr val="FF00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rgbClr val="FFFF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rgbClr val="0000CC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rgbClr val="0099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showPercent val="1"/>
          </c:dLbls>
          <c:cat>
            <c:strRef>
              <c:f>'2º Período'!$M$37:$M$40</c:f>
              <c:strCache>
                <c:ptCount val="4"/>
                <c:pt idx="0">
                  <c:v>Nível &lt;3</c:v>
                </c:pt>
                <c:pt idx="1">
                  <c:v>Nível 3</c:v>
                </c:pt>
                <c:pt idx="2">
                  <c:v>Nível 4</c:v>
                </c:pt>
                <c:pt idx="3">
                  <c:v>Nível 5</c:v>
                </c:pt>
              </c:strCache>
            </c:strRef>
          </c:cat>
          <c:val>
            <c:numRef>
              <c:f>'2º Período'!$N$37:$N$40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pieChart>
        <c:varyColors val="1"/>
        <c:ser>
          <c:idx val="0"/>
          <c:order val="0"/>
          <c:spPr>
            <a:effectLst>
              <a:innerShdw blurRad="317500" dist="50800" dir="13500000">
                <a:prstClr val="black">
                  <a:alpha val="50000"/>
                </a:prstClr>
              </a:innerShdw>
            </a:effectLst>
          </c:spPr>
          <c:dPt>
            <c:idx val="0"/>
            <c:spPr>
              <a:solidFill>
                <a:srgbClr val="FF00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explosion val="1"/>
            <c:spPr>
              <a:solidFill>
                <a:srgbClr val="FFFF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rgbClr val="0000CC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rgbClr val="0099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txPr>
              <a:bodyPr/>
              <a:lstStyle/>
              <a:p>
                <a:pPr>
                  <a:defRPr b="1"/>
                </a:pPr>
                <a:endParaRPr lang="pt-PT"/>
              </a:p>
            </c:txPr>
            <c:showVal val="1"/>
          </c:dLbls>
          <c:cat>
            <c:strRef>
              <c:f>'5º teste'!$D$37:$D$40</c:f>
              <c:strCache>
                <c:ptCount val="4"/>
                <c:pt idx="0">
                  <c:v>Nível &lt; 3</c:v>
                </c:pt>
                <c:pt idx="1">
                  <c:v>Nível 3</c:v>
                </c:pt>
                <c:pt idx="2">
                  <c:v>Nível 4</c:v>
                </c:pt>
                <c:pt idx="3">
                  <c:v>Nível 5</c:v>
                </c:pt>
              </c:strCache>
            </c:strRef>
          </c:cat>
          <c:val>
            <c:numRef>
              <c:f>'5º teste'!$E$37:$E$40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b="1"/>
          </a:pPr>
          <a:endParaRPr lang="pt-PT"/>
        </a:p>
      </c:txPr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pieChart>
        <c:varyColors val="1"/>
        <c:ser>
          <c:idx val="0"/>
          <c:order val="0"/>
          <c:spPr>
            <a:effectLst>
              <a:innerShdw blurRad="317500" dist="50800" dir="13500000">
                <a:prstClr val="black">
                  <a:alpha val="50000"/>
                </a:prstClr>
              </a:innerShdw>
            </a:effectLst>
          </c:spPr>
          <c:dPt>
            <c:idx val="0"/>
            <c:spPr>
              <a:solidFill>
                <a:srgbClr val="FF00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rgbClr val="FFFF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rgbClr val="0000CC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rgbClr val="009900"/>
              </a:solidFill>
              <a:effectLst>
                <a:innerShdw blurRad="317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txPr>
              <a:bodyPr/>
              <a:lstStyle/>
              <a:p>
                <a:pPr>
                  <a:defRPr b="1"/>
                </a:pPr>
                <a:endParaRPr lang="pt-PT"/>
              </a:p>
            </c:txPr>
            <c:showVal val="1"/>
            <c:showLeaderLines val="1"/>
          </c:dLbls>
          <c:cat>
            <c:strRef>
              <c:f>'6º teste'!$D$37:$D$40</c:f>
              <c:strCache>
                <c:ptCount val="4"/>
                <c:pt idx="0">
                  <c:v>Nível &lt; 3</c:v>
                </c:pt>
                <c:pt idx="1">
                  <c:v>Nível 3</c:v>
                </c:pt>
                <c:pt idx="2">
                  <c:v>Nível 4</c:v>
                </c:pt>
                <c:pt idx="3">
                  <c:v>Nível 5</c:v>
                </c:pt>
              </c:strCache>
            </c:strRef>
          </c:cat>
          <c:val>
            <c:numRef>
              <c:f>'6º teste'!$E$37:$E$40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%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b="1"/>
          </a:pPr>
          <a:endParaRPr lang="pt-PT"/>
        </a:p>
      </c:txPr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pieChart>
        <c:varyColors val="1"/>
        <c:ser>
          <c:idx val="0"/>
          <c:order val="0"/>
          <c:spPr>
            <a:effectLst>
              <a:innerShdw blurRad="342900" dist="50800" dir="135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spPr>
              <a:solidFill>
                <a:srgbClr val="FF0000"/>
              </a:solidFill>
              <a:effectLst>
                <a:innerShdw blurRad="3429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rgbClr val="FFFF00"/>
              </a:solidFill>
              <a:effectLst>
                <a:innerShdw blurRad="3429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rgbClr val="0000CC"/>
              </a:solidFill>
              <a:effectLst>
                <a:innerShdw blurRad="3429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rgbClr val="009900"/>
              </a:solidFill>
              <a:effectLst>
                <a:innerShdw blurRad="3429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txPr>
              <a:bodyPr/>
              <a:lstStyle/>
              <a:p>
                <a:pPr>
                  <a:defRPr b="1"/>
                </a:pPr>
                <a:endParaRPr lang="pt-PT"/>
              </a:p>
            </c:txPr>
            <c:showPercent val="1"/>
          </c:dLbls>
          <c:cat>
            <c:strRef>
              <c:f>'3º Período'!$N$37:$N$40</c:f>
              <c:strCache>
                <c:ptCount val="4"/>
                <c:pt idx="0">
                  <c:v>Nível &lt;3</c:v>
                </c:pt>
                <c:pt idx="1">
                  <c:v>Nível 3</c:v>
                </c:pt>
                <c:pt idx="2">
                  <c:v>Nível 4</c:v>
                </c:pt>
                <c:pt idx="3">
                  <c:v>Nível 5</c:v>
                </c:pt>
              </c:strCache>
            </c:strRef>
          </c:cat>
          <c:val>
            <c:numRef>
              <c:f>'3º Período'!$O$37:$O$40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b="1"/>
          </a:pPr>
          <a:endParaRPr lang="pt-PT"/>
        </a:p>
      </c:txPr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219075</xdr:rowOff>
    </xdr:from>
    <xdr:to>
      <xdr:col>4</xdr:col>
      <xdr:colOff>67035</xdr:colOff>
      <xdr:row>8</xdr:row>
      <xdr:rowOff>9525</xdr:rowOff>
    </xdr:to>
    <xdr:pic>
      <xdr:nvPicPr>
        <xdr:cNvPr id="16450" name="Picture 3" descr="logo_eix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647700"/>
          <a:ext cx="192405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0.22917</cdr:x>
      <cdr:y>0.11852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0"/>
          <a:ext cx="10477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t-PT" sz="1000" b="1"/>
            <a:t>Percentagens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33</xdr:row>
      <xdr:rowOff>95250</xdr:rowOff>
    </xdr:from>
    <xdr:to>
      <xdr:col>10</xdr:col>
      <xdr:colOff>342900</xdr:colOff>
      <xdr:row>47</xdr:row>
      <xdr:rowOff>104775</xdr:rowOff>
    </xdr:to>
    <xdr:graphicFrame macro="">
      <xdr:nvGraphicFramePr>
        <xdr:cNvPr id="207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33</xdr:row>
      <xdr:rowOff>200025</xdr:rowOff>
    </xdr:from>
    <xdr:to>
      <xdr:col>19</xdr:col>
      <xdr:colOff>228600</xdr:colOff>
      <xdr:row>49</xdr:row>
      <xdr:rowOff>0</xdr:rowOff>
    </xdr:to>
    <xdr:graphicFrame macro="">
      <xdr:nvGraphicFramePr>
        <xdr:cNvPr id="1128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0.00072</cdr:y>
    </cdr:from>
    <cdr:to>
      <cdr:x>0.24719</cdr:x>
      <cdr:y>0.11516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0"/>
          <a:ext cx="10477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t-PT" sz="1000" b="1"/>
            <a:t>Percentagens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34</xdr:row>
      <xdr:rowOff>9525</xdr:rowOff>
    </xdr:from>
    <xdr:to>
      <xdr:col>20</xdr:col>
      <xdr:colOff>238125</xdr:colOff>
      <xdr:row>49</xdr:row>
      <xdr:rowOff>0</xdr:rowOff>
    </xdr:to>
    <xdr:graphicFrame macro="">
      <xdr:nvGraphicFramePr>
        <xdr:cNvPr id="1230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0.22917</cdr:x>
      <cdr:y>0.11896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0"/>
          <a:ext cx="10477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t-PT" sz="1000" b="1"/>
            <a:t>Percentagens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34</xdr:row>
      <xdr:rowOff>38100</xdr:rowOff>
    </xdr:from>
    <xdr:to>
      <xdr:col>12</xdr:col>
      <xdr:colOff>323850</xdr:colOff>
      <xdr:row>48</xdr:row>
      <xdr:rowOff>152400</xdr:rowOff>
    </xdr:to>
    <xdr:graphicFrame macro="">
      <xdr:nvGraphicFramePr>
        <xdr:cNvPr id="30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34</xdr:row>
      <xdr:rowOff>28575</xdr:rowOff>
    </xdr:from>
    <xdr:to>
      <xdr:col>21</xdr:col>
      <xdr:colOff>76200</xdr:colOff>
      <xdr:row>48</xdr:row>
      <xdr:rowOff>123825</xdr:rowOff>
    </xdr:to>
    <xdr:graphicFrame macro="">
      <xdr:nvGraphicFramePr>
        <xdr:cNvPr id="719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0.22917</cdr:x>
      <cdr:y>0.12167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0"/>
          <a:ext cx="10477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PT" sz="1000" b="1"/>
            <a:t>Percentagens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33</xdr:row>
      <xdr:rowOff>190500</xdr:rowOff>
    </xdr:from>
    <xdr:to>
      <xdr:col>20</xdr:col>
      <xdr:colOff>219075</xdr:colOff>
      <xdr:row>48</xdr:row>
      <xdr:rowOff>66675</xdr:rowOff>
    </xdr:to>
    <xdr:graphicFrame macro="">
      <xdr:nvGraphicFramePr>
        <xdr:cNvPr id="82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0.24609</cdr:x>
      <cdr:y>0.12261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0" y="0"/>
          <a:ext cx="10477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t-PT" sz="1000" b="1"/>
            <a:t>Percentagens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34</xdr:row>
      <xdr:rowOff>9525</xdr:rowOff>
    </xdr:from>
    <xdr:to>
      <xdr:col>11</xdr:col>
      <xdr:colOff>209550</xdr:colOff>
      <xdr:row>49</xdr:row>
      <xdr:rowOff>9525</xdr:rowOff>
    </xdr:to>
    <xdr:graphicFrame macro="">
      <xdr:nvGraphicFramePr>
        <xdr:cNvPr id="104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34</xdr:row>
      <xdr:rowOff>9525</xdr:rowOff>
    </xdr:from>
    <xdr:to>
      <xdr:col>20</xdr:col>
      <xdr:colOff>133350</xdr:colOff>
      <xdr:row>48</xdr:row>
      <xdr:rowOff>66675</xdr:rowOff>
    </xdr:to>
    <xdr:graphicFrame macro="">
      <xdr:nvGraphicFramePr>
        <xdr:cNvPr id="924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0.23404</cdr:x>
      <cdr:y>0.12355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0"/>
          <a:ext cx="10477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t-PT" sz="1000" b="1"/>
            <a:t>Percentagens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34</xdr:row>
      <xdr:rowOff>0</xdr:rowOff>
    </xdr:from>
    <xdr:to>
      <xdr:col>20</xdr:col>
      <xdr:colOff>247650</xdr:colOff>
      <xdr:row>49</xdr:row>
      <xdr:rowOff>0</xdr:rowOff>
    </xdr:to>
    <xdr:graphicFrame macro="">
      <xdr:nvGraphicFramePr>
        <xdr:cNvPr id="1026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 enableFormatConditionsCalculation="0">
    <tabColor indexed="45"/>
  </sheetPr>
  <dimension ref="A1:G33"/>
  <sheetViews>
    <sheetView showGridLines="0" showRowColHeaders="0" zoomScale="106" zoomScaleNormal="106" workbookViewId="0"/>
  </sheetViews>
  <sheetFormatPr defaultRowHeight="20.25"/>
  <cols>
    <col min="1" max="1" width="74.7109375" style="185" customWidth="1"/>
    <col min="2" max="4" width="9.28515625" style="184" customWidth="1"/>
    <col min="5" max="5" width="12.85546875" style="184" customWidth="1"/>
    <col min="6" max="7" width="9.28515625" style="184" customWidth="1"/>
    <col min="8" max="16384" width="9.140625" style="184"/>
  </cols>
  <sheetData>
    <row r="1" spans="1:7" ht="33.75" customHeight="1">
      <c r="A1" s="186" t="s">
        <v>34</v>
      </c>
      <c r="B1" s="187"/>
      <c r="C1" s="188"/>
      <c r="D1" s="187"/>
      <c r="E1" s="187"/>
      <c r="F1" s="187"/>
      <c r="G1" s="187"/>
    </row>
    <row r="2" spans="1:7" ht="22.5" customHeight="1">
      <c r="A2" s="189" t="s">
        <v>85</v>
      </c>
      <c r="B2" s="187"/>
      <c r="C2" s="188"/>
      <c r="D2" s="187"/>
      <c r="E2" s="187"/>
      <c r="F2" s="187"/>
      <c r="G2" s="187"/>
    </row>
    <row r="3" spans="1:7" ht="22.5" customHeight="1">
      <c r="A3" s="190" t="s">
        <v>35</v>
      </c>
      <c r="B3" s="187"/>
      <c r="C3" s="188"/>
      <c r="D3" s="187"/>
      <c r="E3" s="187"/>
      <c r="F3" s="187"/>
      <c r="G3" s="187"/>
    </row>
    <row r="4" spans="1:7" ht="22.5" customHeight="1">
      <c r="A4" s="191" t="s">
        <v>52</v>
      </c>
      <c r="B4" s="187"/>
      <c r="C4" s="188"/>
      <c r="D4" s="187"/>
      <c r="E4" s="187"/>
      <c r="F4" s="187"/>
      <c r="G4" s="187"/>
    </row>
    <row r="5" spans="1:7" ht="22.5" customHeight="1">
      <c r="A5" s="192" t="s">
        <v>39</v>
      </c>
      <c r="B5" s="187"/>
      <c r="C5" s="188"/>
      <c r="D5" s="187"/>
      <c r="E5" s="187"/>
      <c r="F5" s="187"/>
      <c r="G5" s="187"/>
    </row>
    <row r="6" spans="1:7" ht="22.5" customHeight="1">
      <c r="A6" s="192" t="s">
        <v>40</v>
      </c>
      <c r="B6" s="187"/>
      <c r="C6" s="188"/>
      <c r="D6" s="187"/>
      <c r="E6" s="187"/>
      <c r="F6" s="187"/>
      <c r="G6" s="187"/>
    </row>
    <row r="7" spans="1:7" ht="22.5" customHeight="1">
      <c r="A7" s="192" t="s">
        <v>81</v>
      </c>
      <c r="B7" s="187"/>
      <c r="C7" s="188"/>
      <c r="D7" s="187"/>
      <c r="E7" s="187"/>
      <c r="F7" s="187"/>
      <c r="G7" s="187"/>
    </row>
    <row r="8" spans="1:7" ht="22.5" customHeight="1">
      <c r="A8" s="192" t="s">
        <v>36</v>
      </c>
      <c r="B8" s="187"/>
      <c r="C8" s="188"/>
      <c r="D8" s="187"/>
      <c r="E8" s="187"/>
      <c r="F8" s="187"/>
      <c r="G8" s="187"/>
    </row>
    <row r="9" spans="1:7" ht="22.5" customHeight="1">
      <c r="A9" s="193" t="s">
        <v>41</v>
      </c>
      <c r="B9" s="187"/>
      <c r="C9" s="188"/>
      <c r="D9" s="187"/>
      <c r="E9" s="187"/>
      <c r="F9" s="187"/>
      <c r="G9" s="187"/>
    </row>
    <row r="10" spans="1:7" ht="22.5" customHeight="1">
      <c r="A10" s="193" t="s">
        <v>42</v>
      </c>
      <c r="B10" s="187"/>
      <c r="C10" s="187"/>
      <c r="D10" s="187"/>
      <c r="E10" s="187"/>
      <c r="F10" s="187"/>
      <c r="G10" s="187"/>
    </row>
    <row r="11" spans="1:7" ht="22.5" customHeight="1" thickBot="1">
      <c r="A11" s="193" t="s">
        <v>82</v>
      </c>
      <c r="B11" s="187"/>
      <c r="C11" s="188"/>
      <c r="D11" s="187"/>
      <c r="E11" s="269" t="s">
        <v>84</v>
      </c>
      <c r="F11" s="187"/>
      <c r="G11" s="187"/>
    </row>
    <row r="12" spans="1:7" ht="22.5" customHeight="1" thickTop="1" thickBot="1">
      <c r="A12" s="193" t="s">
        <v>37</v>
      </c>
      <c r="B12" s="187"/>
      <c r="C12" s="188"/>
      <c r="D12" s="187"/>
      <c r="E12" s="270"/>
      <c r="F12" s="187"/>
      <c r="G12" s="187"/>
    </row>
    <row r="13" spans="1:7" ht="22.5" customHeight="1" thickTop="1">
      <c r="A13" s="194" t="s">
        <v>45</v>
      </c>
      <c r="B13" s="187"/>
      <c r="C13" s="188"/>
      <c r="D13" s="187"/>
      <c r="E13" s="187"/>
      <c r="F13" s="187"/>
      <c r="G13" s="187"/>
    </row>
    <row r="14" spans="1:7" ht="22.5" customHeight="1">
      <c r="A14" s="194" t="s">
        <v>46</v>
      </c>
      <c r="B14" s="187"/>
      <c r="C14" s="188"/>
      <c r="D14" s="187"/>
      <c r="E14" s="187"/>
      <c r="F14" s="187"/>
      <c r="G14" s="187"/>
    </row>
    <row r="15" spans="1:7" ht="22.5" customHeight="1">
      <c r="A15" s="194" t="s">
        <v>83</v>
      </c>
      <c r="B15" s="187"/>
      <c r="C15" s="188"/>
      <c r="D15" s="187"/>
      <c r="E15" s="187"/>
      <c r="F15" s="187"/>
      <c r="G15" s="187"/>
    </row>
    <row r="16" spans="1:7" ht="22.5" customHeight="1">
      <c r="A16" s="194" t="s">
        <v>38</v>
      </c>
      <c r="B16" s="187"/>
      <c r="C16" s="188"/>
      <c r="D16" s="187"/>
      <c r="E16" s="187"/>
      <c r="F16" s="187"/>
      <c r="G16" s="187"/>
    </row>
    <row r="17" spans="1:7">
      <c r="A17" s="195" t="s">
        <v>91</v>
      </c>
      <c r="B17" s="187"/>
      <c r="C17" s="187"/>
      <c r="D17" s="187"/>
      <c r="E17" s="187"/>
      <c r="F17" s="187"/>
      <c r="G17" s="187"/>
    </row>
    <row r="18" spans="1:7">
      <c r="A18" s="195" t="s">
        <v>92</v>
      </c>
      <c r="B18" s="187"/>
      <c r="C18" s="187"/>
      <c r="D18" s="187"/>
      <c r="E18" s="187"/>
      <c r="F18" s="187"/>
      <c r="G18" s="187"/>
    </row>
    <row r="19" spans="1:7">
      <c r="A19" s="195" t="s">
        <v>93</v>
      </c>
      <c r="B19" s="196"/>
      <c r="C19" s="196"/>
      <c r="D19" s="196"/>
      <c r="E19" s="196"/>
      <c r="F19" s="196"/>
      <c r="G19" s="196"/>
    </row>
    <row r="20" spans="1:7">
      <c r="A20" s="195" t="s">
        <v>94</v>
      </c>
      <c r="B20" s="187"/>
      <c r="C20" s="187"/>
      <c r="D20" s="187"/>
      <c r="E20" s="187"/>
      <c r="F20" s="187"/>
      <c r="G20" s="187"/>
    </row>
    <row r="21" spans="1:7">
      <c r="A21" s="195" t="s">
        <v>95</v>
      </c>
      <c r="B21" s="187"/>
      <c r="C21" s="187"/>
      <c r="D21" s="187"/>
      <c r="E21" s="187"/>
      <c r="F21" s="187"/>
      <c r="G21" s="187"/>
    </row>
    <row r="22" spans="1:7">
      <c r="A22" s="195" t="s">
        <v>96</v>
      </c>
      <c r="B22" s="187"/>
      <c r="C22" s="187"/>
      <c r="D22" s="187"/>
      <c r="E22" s="187"/>
      <c r="F22" s="187"/>
      <c r="G22" s="187"/>
    </row>
    <row r="23" spans="1:7">
      <c r="A23" s="195" t="s">
        <v>97</v>
      </c>
      <c r="B23" s="187"/>
      <c r="C23" s="187"/>
      <c r="D23" s="187"/>
      <c r="E23" s="187"/>
      <c r="F23" s="187"/>
      <c r="G23" s="187"/>
    </row>
    <row r="24" spans="1:7">
      <c r="A24" s="195" t="s">
        <v>98</v>
      </c>
      <c r="B24" s="187"/>
      <c r="C24" s="187"/>
      <c r="D24" s="187"/>
      <c r="E24" s="187"/>
      <c r="F24" s="187"/>
      <c r="G24" s="187"/>
    </row>
    <row r="25" spans="1:7">
      <c r="A25" s="195" t="s">
        <v>99</v>
      </c>
      <c r="B25" s="187"/>
      <c r="C25" s="187"/>
      <c r="D25" s="187"/>
      <c r="E25" s="187"/>
      <c r="F25" s="187"/>
      <c r="G25" s="187"/>
    </row>
    <row r="26" spans="1:7">
      <c r="A26" s="195" t="s">
        <v>100</v>
      </c>
      <c r="B26" s="187"/>
      <c r="C26" s="187"/>
      <c r="D26" s="187"/>
      <c r="E26" s="187"/>
      <c r="F26" s="187"/>
      <c r="G26" s="187"/>
    </row>
    <row r="27" spans="1:7">
      <c r="A27" s="195" t="s">
        <v>101</v>
      </c>
      <c r="B27" s="187"/>
      <c r="C27" s="187"/>
      <c r="D27" s="187"/>
      <c r="E27" s="187"/>
      <c r="F27" s="187"/>
      <c r="G27" s="187"/>
    </row>
    <row r="28" spans="1:7">
      <c r="A28" s="195" t="s">
        <v>102</v>
      </c>
      <c r="B28" s="187"/>
      <c r="C28" s="187"/>
      <c r="D28" s="187"/>
      <c r="E28" s="187"/>
      <c r="F28" s="187"/>
      <c r="G28" s="187"/>
    </row>
    <row r="29" spans="1:7">
      <c r="A29" s="195" t="s">
        <v>103</v>
      </c>
      <c r="B29" s="187"/>
      <c r="C29" s="187"/>
      <c r="D29" s="187"/>
      <c r="E29" s="187"/>
      <c r="F29" s="187"/>
      <c r="G29" s="187"/>
    </row>
    <row r="30" spans="1:7">
      <c r="A30" s="195" t="s">
        <v>104</v>
      </c>
      <c r="B30" s="187"/>
      <c r="C30" s="187"/>
      <c r="D30" s="187"/>
      <c r="E30" s="187"/>
      <c r="F30" s="187"/>
      <c r="G30" s="187"/>
    </row>
    <row r="31" spans="1:7">
      <c r="A31" s="195" t="s">
        <v>105</v>
      </c>
      <c r="B31" s="187"/>
      <c r="C31" s="187"/>
      <c r="D31" s="187"/>
      <c r="E31" s="187"/>
      <c r="F31" s="187"/>
      <c r="G31" s="187"/>
    </row>
    <row r="32" spans="1:7">
      <c r="A32" s="195" t="s">
        <v>106</v>
      </c>
      <c r="B32" s="187"/>
      <c r="C32" s="187"/>
      <c r="D32" s="187"/>
      <c r="E32" s="187"/>
      <c r="F32" s="187"/>
      <c r="G32" s="187"/>
    </row>
    <row r="33" spans="1:7">
      <c r="A33" s="197" t="s">
        <v>133</v>
      </c>
      <c r="B33" s="187"/>
      <c r="C33" s="187"/>
      <c r="D33" s="187"/>
      <c r="E33" s="187"/>
      <c r="F33" s="187"/>
      <c r="G33" s="187"/>
    </row>
  </sheetData>
  <sheetProtection password="D16F" sheet="1" objects="1" scenarios="1" selectLockedCells="1"/>
  <phoneticPr fontId="3" type="noConversion"/>
  <hyperlinks>
    <hyperlink ref="A3" location="Alunos!A1" display="Registo dos alunos da turma"/>
    <hyperlink ref="A5" location="'1º teste'!A1" display="1º teste - 1º Período"/>
    <hyperlink ref="A6" location="'2º teste'!A1" display="2º teste - 1º Período"/>
    <hyperlink ref="A7" location="'Outros 1ºP'!A1" display="Outros instrumentos de Avaliação"/>
    <hyperlink ref="A9" location="'3º teste'!A1" display="1º teste - 2º Período"/>
    <hyperlink ref="A8" location="'1º Período'!A1" display="Avaliação Final do 1º Período"/>
    <hyperlink ref="A10" location="'4º teste'!A1" display="4º teste - 2º Período"/>
    <hyperlink ref="A11" location="'Outros 2ºP'!A1" display="Outros instrumentos de Avaliação"/>
    <hyperlink ref="A12" location="'2º Período'!A1" display="Avaliação Final do 2º Período"/>
    <hyperlink ref="A13" location="'5º teste'!A1" display="5º teste - 3º Período"/>
    <hyperlink ref="A14" location="'6º teste'!A1" display="6º teste - 3º Período"/>
    <hyperlink ref="A15" location="'Outros 3ºP'!A1" display="Outros instrumentos de Avaliação"/>
    <hyperlink ref="A16" location="'3º Período'!A1" display="Avaliação Final do 3º Período"/>
    <hyperlink ref="A4" location="T.Diagn.!A1" display="Teste Diagnóstico"/>
    <hyperlink ref="A2" location="Critérios!A1" display="Teste Diagnóstico"/>
    <hyperlink ref="A17" location="Avalia01!A1" display="Grelha de Avaliação01"/>
    <hyperlink ref="A18" location="Avalia02!A1" display="Grelha de Avaliação02"/>
    <hyperlink ref="A19" location="Avalia03!A1" display="Grelha de Avaliação03"/>
    <hyperlink ref="A20" location="Avalia04!A1" display="Grelha de Avaliação04"/>
    <hyperlink ref="A21" location="Avalia05!A1" display="Grelha de Avaliação05"/>
    <hyperlink ref="A22" location="Avalia06!A1" display="Grelha de Avaliação06"/>
    <hyperlink ref="A23" location="Avalia07!A1" display="Grelha de Avaliação07"/>
    <hyperlink ref="A24" location="Avalia08!A1" display="Grelha de Avaliação08"/>
    <hyperlink ref="A25" location="Avalia09!A1" display="Grelha de Avaliação09"/>
    <hyperlink ref="A26" location="Avalia10!A1" display="Grelha de Avaliação10"/>
    <hyperlink ref="A27" location="Avalia11!A1" display="Grelha de Avaliação11"/>
    <hyperlink ref="A28" location="Avalia12!A1" display="Grelha de Avaliação12"/>
    <hyperlink ref="A29" location="Avalia13!A1" display="Grelha de Avaliação13"/>
    <hyperlink ref="A30" location="Avalia14!A1" display="Grelha de Avaliação14"/>
    <hyperlink ref="A31" location="Avalia15!A1" display="Grelha de Avaliação15"/>
    <hyperlink ref="A32" location="Avalia16!A1" display="Grelha de Avaliação16"/>
  </hyperlinks>
  <printOptions horizontalCentered="1" verticalCentered="1"/>
  <pageMargins left="0.75" right="0.75" top="0.98425196850393704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olha11" enableFormatConditionsCalculation="0">
    <tabColor indexed="13"/>
  </sheetPr>
  <dimension ref="A1:CA70"/>
  <sheetViews>
    <sheetView showGridLines="0" showRowColHeaders="0" workbookViewId="0">
      <selection activeCell="F3" sqref="F3:F5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5.28515625" customWidth="1"/>
    <col min="5" max="5" width="7.7109375" customWidth="1"/>
    <col min="6" max="53" width="5" customWidth="1"/>
  </cols>
  <sheetData>
    <row r="1" spans="1:79" ht="13.5" thickBot="1">
      <c r="A1" s="326" t="s">
        <v>53</v>
      </c>
      <c r="B1" s="326"/>
      <c r="E1" s="337" t="s">
        <v>50</v>
      </c>
      <c r="F1" s="337"/>
      <c r="G1" s="337"/>
      <c r="H1" s="337"/>
      <c r="I1" s="1">
        <f>C3</f>
        <v>0</v>
      </c>
      <c r="J1" s="3" t="s">
        <v>51</v>
      </c>
    </row>
    <row r="2" spans="1:79">
      <c r="A2" s="335" t="s">
        <v>13</v>
      </c>
      <c r="B2" s="198" t="s">
        <v>43</v>
      </c>
      <c r="C2" s="199" t="s">
        <v>44</v>
      </c>
      <c r="D2" s="331" t="s">
        <v>132</v>
      </c>
      <c r="E2" s="200" t="s">
        <v>12</v>
      </c>
      <c r="F2" s="201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20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ht="13.5" thickBot="1">
      <c r="A3" s="336"/>
      <c r="B3" s="203" t="s">
        <v>14</v>
      </c>
      <c r="C3" s="204">
        <f>SUM(F3:BA3)</f>
        <v>0</v>
      </c>
      <c r="D3" s="332"/>
      <c r="E3" s="205" t="e">
        <f>C3*100/C$3</f>
        <v>#DIV/0!</v>
      </c>
      <c r="F3" s="206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209">
        <f>IF(Alunos!A4=0,"",Alunos!A4)</f>
        <v>1</v>
      </c>
      <c r="B4" s="210" t="str">
        <f>IF(Alunos!B4=0,"",Alunos!B4)</f>
        <v/>
      </c>
      <c r="C4" s="102">
        <f t="shared" ref="C4:C31" si="0">SUM(F4:BA4)</f>
        <v>0</v>
      </c>
      <c r="D4" s="268" t="str">
        <f>IF(OR(E4=0,E4=""),"",IF(AND(E4&lt;49.5),"Não Satisfaz",IF(AND(E4&gt;=49.5,E4&lt;69.5),"Satisfaz",IF(AND(E4&gt;=69.5,E4&lt;89.5),"Satisfaz Bem","Satisfaz Muito Bem"))))</f>
        <v/>
      </c>
      <c r="E4" s="251" t="str">
        <f>IF(OR(Alunos!B4=0,$C$3=0,SUM(F4:BA4)=0),"",VALUE(C4*100/C$3))</f>
        <v/>
      </c>
      <c r="F4" s="87"/>
      <c r="G4" s="87"/>
      <c r="H4" s="87"/>
      <c r="I4" s="87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</row>
    <row r="5" spans="1:79">
      <c r="A5" s="211">
        <f>IF(Alunos!A5=0,"",Alunos!A5)</f>
        <v>2</v>
      </c>
      <c r="B5" s="212" t="str">
        <f>IF(Alunos!B5=0,"",Alunos!B5)</f>
        <v/>
      </c>
      <c r="C5" s="82">
        <f t="shared" si="0"/>
        <v>0</v>
      </c>
      <c r="D5" s="225" t="str">
        <f t="shared" ref="D5:D31" si="1">IF(OR(E5=0,E5=""),"",IF(AND(E5&lt;49.5),"Não Satisfaz",IF(AND(E5&gt;=49.5,E5&lt;69.5),"Satisfaz",IF(AND(E5&gt;=69.5,E5&lt;89.5),"Satisfaz Bem","Satisfaz Muito Bem"))))</f>
        <v/>
      </c>
      <c r="E5" s="251" t="str">
        <f>IF(OR(Alunos!B5=0,$C$3=0,SUM(F5:BA5)=0),"",VALUE(C5*100/C$3))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</row>
    <row r="6" spans="1:79">
      <c r="A6" s="211">
        <f>IF(Alunos!A6=0,"",Alunos!A6)</f>
        <v>3</v>
      </c>
      <c r="B6" s="223" t="str">
        <f>IF(Alunos!B6=0,"",Alunos!B6)</f>
        <v/>
      </c>
      <c r="C6" s="82">
        <f t="shared" si="0"/>
        <v>0</v>
      </c>
      <c r="D6" s="225" t="str">
        <f t="shared" si="1"/>
        <v/>
      </c>
      <c r="E6" s="251" t="str">
        <f>IF(OR(Alunos!B6=0,$C$3=0,SUM(F6:BA6)=0),"",VALUE(C6*100/C$3))</f>
        <v/>
      </c>
      <c r="F6" s="104"/>
      <c r="G6" s="104"/>
      <c r="H6" s="104"/>
      <c r="I6" s="104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</row>
    <row r="7" spans="1:79">
      <c r="A7" s="211">
        <f>IF(Alunos!A7=0,"",Alunos!A7)</f>
        <v>4</v>
      </c>
      <c r="B7" s="212" t="str">
        <f>IF(Alunos!B7=0,"",Alunos!B7)</f>
        <v/>
      </c>
      <c r="C7" s="82">
        <f t="shared" si="0"/>
        <v>0</v>
      </c>
      <c r="D7" s="225" t="str">
        <f t="shared" si="1"/>
        <v/>
      </c>
      <c r="E7" s="251" t="str">
        <f>IF(OR(Alunos!B7=0,$C$3=0,SUM(F7:BA7)=0),"",VALUE(C7*100/C$3))</f>
        <v/>
      </c>
      <c r="F7" s="104"/>
      <c r="G7" s="104"/>
      <c r="H7" s="104"/>
      <c r="I7" s="104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</row>
    <row r="8" spans="1:79">
      <c r="A8" s="211">
        <f>IF(Alunos!A8=0,"",Alunos!A8)</f>
        <v>5</v>
      </c>
      <c r="B8" s="212" t="str">
        <f>IF(Alunos!B8=0,"",Alunos!B8)</f>
        <v/>
      </c>
      <c r="C8" s="82">
        <f t="shared" si="0"/>
        <v>0</v>
      </c>
      <c r="D8" s="254" t="str">
        <f t="shared" si="1"/>
        <v/>
      </c>
      <c r="E8" s="218" t="str">
        <f>IF(OR(Alunos!B8=0,$C$3=0,SUM(F8:BA8)=0),"",VALUE(C8*100/C$3))</f>
        <v/>
      </c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</row>
    <row r="9" spans="1:79">
      <c r="A9" s="211">
        <f>IF(Alunos!A9=0,"",Alunos!A9)</f>
        <v>6</v>
      </c>
      <c r="B9" s="223" t="str">
        <f>IF(Alunos!B9=0,"",Alunos!B9)</f>
        <v/>
      </c>
      <c r="C9" s="82">
        <f t="shared" si="0"/>
        <v>0</v>
      </c>
      <c r="D9" s="225" t="str">
        <f t="shared" si="1"/>
        <v/>
      </c>
      <c r="E9" s="251" t="str">
        <f>IF(OR(Alunos!B9=0,$C$3=0,SUM(F9:BA9)=0),"",VALUE(C9*100/C$3))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</row>
    <row r="10" spans="1:79">
      <c r="A10" s="211">
        <f>IF(Alunos!A10=0,"",Alunos!A10)</f>
        <v>7</v>
      </c>
      <c r="B10" s="223" t="str">
        <f>IF(Alunos!B10=0,"",Alunos!B10)</f>
        <v/>
      </c>
      <c r="C10" s="82">
        <f t="shared" si="0"/>
        <v>0</v>
      </c>
      <c r="D10" s="225" t="str">
        <f t="shared" si="1"/>
        <v/>
      </c>
      <c r="E10" s="251" t="str">
        <f>IF(OR(Alunos!B10=0,$C$3=0,SUM(F10:BA10)=0),"",VALUE(C10*100/C$3))</f>
        <v/>
      </c>
      <c r="F10" s="104"/>
      <c r="G10" s="104"/>
      <c r="H10" s="104"/>
      <c r="I10" s="104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</row>
    <row r="11" spans="1:79">
      <c r="A11" s="211">
        <f>IF(Alunos!A11=0,"",Alunos!A11)</f>
        <v>8</v>
      </c>
      <c r="B11" s="223" t="str">
        <f>IF(Alunos!B11=0,"",Alunos!B11)</f>
        <v/>
      </c>
      <c r="C11" s="82">
        <f t="shared" si="0"/>
        <v>0</v>
      </c>
      <c r="D11" s="225" t="str">
        <f t="shared" si="1"/>
        <v/>
      </c>
      <c r="E11" s="251" t="str">
        <f>IF(OR(Alunos!B11=0,$C$3=0,SUM(F11:BA11)=0),"",VALUE(C11*100/C$3))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</row>
    <row r="12" spans="1:79">
      <c r="A12" s="211">
        <f>IF(Alunos!A12=0,"",Alunos!A12)</f>
        <v>9</v>
      </c>
      <c r="B12" s="223" t="str">
        <f>IF(Alunos!B12=0,"",Alunos!B12)</f>
        <v/>
      </c>
      <c r="C12" s="82">
        <f t="shared" si="0"/>
        <v>0</v>
      </c>
      <c r="D12" s="225" t="str">
        <f t="shared" si="1"/>
        <v/>
      </c>
      <c r="E12" s="251" t="str">
        <f>IF(OR(Alunos!B12=0,$C$3=0,SUM(F12:BA12)=0),"",VALUE(C12*100/C$3))</f>
        <v/>
      </c>
      <c r="F12" s="104"/>
      <c r="G12" s="104"/>
      <c r="H12" s="104"/>
      <c r="I12" s="104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</row>
    <row r="13" spans="1:79">
      <c r="A13" s="211">
        <f>IF(Alunos!A13=0,"",Alunos!A13)</f>
        <v>10</v>
      </c>
      <c r="B13" s="223" t="str">
        <f>IF(Alunos!B13=0,"",Alunos!B13)</f>
        <v/>
      </c>
      <c r="C13" s="82">
        <f t="shared" si="0"/>
        <v>0</v>
      </c>
      <c r="D13" s="254" t="str">
        <f t="shared" si="1"/>
        <v/>
      </c>
      <c r="E13" s="218" t="str">
        <f>IF(OR(Alunos!B13=0,$C$3=0,SUM(F13:BA13)=0),"",VALUE(C13*100/C$3))</f>
        <v/>
      </c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</row>
    <row r="14" spans="1:79">
      <c r="A14" s="211">
        <f>IF(Alunos!A14=0,"",Alunos!A14)</f>
        <v>11</v>
      </c>
      <c r="B14" s="223" t="str">
        <f>IF(Alunos!B14=0,"",Alunos!B14)</f>
        <v/>
      </c>
      <c r="C14" s="82">
        <f t="shared" si="0"/>
        <v>0</v>
      </c>
      <c r="D14" s="225" t="str">
        <f t="shared" si="1"/>
        <v/>
      </c>
      <c r="E14" s="251" t="str">
        <f>IF(OR(Alunos!B14=0,$C$3=0,SUM(F14:BA14)=0),"",VALUE(C14*100/C$3))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</row>
    <row r="15" spans="1:79">
      <c r="A15" s="211">
        <f>IF(Alunos!A15=0,"",Alunos!A15)</f>
        <v>12</v>
      </c>
      <c r="B15" s="224" t="str">
        <f>IF(Alunos!B15=0,"",Alunos!B15)</f>
        <v/>
      </c>
      <c r="C15" s="82">
        <f t="shared" si="0"/>
        <v>0</v>
      </c>
      <c r="D15" s="225" t="str">
        <f t="shared" si="1"/>
        <v/>
      </c>
      <c r="E15" s="251" t="str">
        <f>IF(OR(Alunos!B15=0,$C$3=0,SUM(F15:BA15)=0),"",VALUE(C15*100/C$3))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</row>
    <row r="16" spans="1:79">
      <c r="A16" s="211">
        <f>IF(Alunos!A16=0,"",Alunos!A16)</f>
        <v>13</v>
      </c>
      <c r="B16" s="223" t="str">
        <f>IF(Alunos!B16=0,"",Alunos!B16)</f>
        <v/>
      </c>
      <c r="C16" s="82">
        <f t="shared" si="0"/>
        <v>0</v>
      </c>
      <c r="D16" s="225" t="str">
        <f t="shared" si="1"/>
        <v/>
      </c>
      <c r="E16" s="251" t="str">
        <f>IF(OR(Alunos!B16=0,$C$3=0,SUM(F16:BA16)=0),"",VALUE(C16*100/C$3))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</row>
    <row r="17" spans="1:53">
      <c r="A17" s="211">
        <f>IF(Alunos!A17=0,"",Alunos!A17)</f>
        <v>14</v>
      </c>
      <c r="B17" s="223" t="str">
        <f>IF(Alunos!B17=0,"",Alunos!B17)</f>
        <v/>
      </c>
      <c r="C17" s="82">
        <f t="shared" si="0"/>
        <v>0</v>
      </c>
      <c r="D17" s="225" t="str">
        <f t="shared" si="1"/>
        <v/>
      </c>
      <c r="E17" s="251" t="str">
        <f>IF(OR(Alunos!B17=0,$C$3=0,SUM(F17:BA17)=0),"",VALUE(C17*100/C$3))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</row>
    <row r="18" spans="1:53">
      <c r="A18" s="211">
        <f>IF(Alunos!A18=0,"",Alunos!A18)</f>
        <v>15</v>
      </c>
      <c r="B18" s="223" t="str">
        <f>IF(Alunos!B18=0,"",Alunos!B18)</f>
        <v/>
      </c>
      <c r="C18" s="82">
        <f t="shared" si="0"/>
        <v>0</v>
      </c>
      <c r="D18" s="254" t="str">
        <f t="shared" si="1"/>
        <v/>
      </c>
      <c r="E18" s="218" t="str">
        <f>IF(OR(Alunos!B18=0,$C$3=0,SUM(F18:BA18)=0),"",VALUE(C18*100/C$3))</f>
        <v/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</row>
    <row r="19" spans="1:53">
      <c r="A19" s="211">
        <f>IF(Alunos!A19=0,"",Alunos!A19)</f>
        <v>16</v>
      </c>
      <c r="B19" s="223" t="str">
        <f>IF(Alunos!B19=0,"",Alunos!B19)</f>
        <v/>
      </c>
      <c r="C19" s="82">
        <f t="shared" si="0"/>
        <v>0</v>
      </c>
      <c r="D19" s="225" t="str">
        <f t="shared" si="1"/>
        <v/>
      </c>
      <c r="E19" s="251" t="str">
        <f>IF(OR(Alunos!B19=0,$C$3=0,SUM(F19:BA19)=0),"",VALUE(C19*100/C$3))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</row>
    <row r="20" spans="1:53">
      <c r="A20" s="211">
        <f>IF(Alunos!A20=0,"",Alunos!A20)</f>
        <v>17</v>
      </c>
      <c r="B20" s="223" t="str">
        <f>IF(Alunos!B20=0,"",Alunos!B20)</f>
        <v/>
      </c>
      <c r="C20" s="82">
        <f t="shared" si="0"/>
        <v>0</v>
      </c>
      <c r="D20" s="225" t="str">
        <f t="shared" si="1"/>
        <v/>
      </c>
      <c r="E20" s="251" t="str">
        <f>IF(OR(Alunos!B20=0,$C$3=0,SUM(F20:BA20)=0),"",VALUE(C20*100/C$3))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</row>
    <row r="21" spans="1:53">
      <c r="A21" s="211">
        <f>IF(Alunos!A21=0,"",Alunos!A21)</f>
        <v>18</v>
      </c>
      <c r="B21" s="223" t="str">
        <f>IF(Alunos!B21=0,"",Alunos!B21)</f>
        <v/>
      </c>
      <c r="C21" s="82">
        <f t="shared" si="0"/>
        <v>0</v>
      </c>
      <c r="D21" s="225" t="str">
        <f t="shared" si="1"/>
        <v/>
      </c>
      <c r="E21" s="251" t="str">
        <f>IF(OR(Alunos!B21=0,$C$3=0,SUM(F21:BA21)=0),"",VALUE(C21*100/C$3))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</row>
    <row r="22" spans="1:53">
      <c r="A22" s="211">
        <f>IF(Alunos!A22=0,"",Alunos!A22)</f>
        <v>19</v>
      </c>
      <c r="B22" s="223" t="str">
        <f>IF(Alunos!B22=0,"",Alunos!B22)</f>
        <v/>
      </c>
      <c r="C22" s="82">
        <f t="shared" si="0"/>
        <v>0</v>
      </c>
      <c r="D22" s="225" t="str">
        <f t="shared" si="1"/>
        <v/>
      </c>
      <c r="E22" s="251" t="str">
        <f>IF(OR(Alunos!B22=0,$C$3=0,SUM(F22:BA22)=0),"",VALUE(C22*100/C$3))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</row>
    <row r="23" spans="1:53">
      <c r="A23" s="211">
        <f>IF(Alunos!A23=0,"",Alunos!A23)</f>
        <v>20</v>
      </c>
      <c r="B23" s="223" t="str">
        <f>IF(Alunos!B23=0,"",Alunos!B23)</f>
        <v/>
      </c>
      <c r="C23" s="82">
        <f t="shared" si="0"/>
        <v>0</v>
      </c>
      <c r="D23" s="254" t="str">
        <f t="shared" si="1"/>
        <v/>
      </c>
      <c r="E23" s="218" t="str">
        <f>IF(OR(Alunos!B23=0,$C$3=0,SUM(F23:BA23)=0),"",VALUE(C23*100/C$3))</f>
        <v/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</row>
    <row r="24" spans="1:53">
      <c r="A24" s="211">
        <f>IF(Alunos!A24=0,"",Alunos!A24)</f>
        <v>21</v>
      </c>
      <c r="B24" s="223" t="str">
        <f>IF(Alunos!B24=0,"",Alunos!B24)</f>
        <v/>
      </c>
      <c r="C24" s="82">
        <f t="shared" si="0"/>
        <v>0</v>
      </c>
      <c r="D24" s="225" t="str">
        <f t="shared" si="1"/>
        <v/>
      </c>
      <c r="E24" s="251" t="str">
        <f>IF(OR(Alunos!B24=0,$C$3=0,SUM(F24:BA24)=0),"",VALUE(C24*100/C$3))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</row>
    <row r="25" spans="1:53">
      <c r="A25" s="211">
        <f>IF(Alunos!A25=0,"",Alunos!A25)</f>
        <v>22</v>
      </c>
      <c r="B25" s="223" t="str">
        <f>IF(Alunos!B25=0,"",Alunos!B25)</f>
        <v/>
      </c>
      <c r="C25" s="82">
        <f t="shared" si="0"/>
        <v>0</v>
      </c>
      <c r="D25" s="225" t="str">
        <f t="shared" si="1"/>
        <v/>
      </c>
      <c r="E25" s="251" t="str">
        <f>IF(OR(Alunos!B25=0,$C$3=0,SUM(F25:BA25)=0),"",VALUE(C25*100/C$3))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</row>
    <row r="26" spans="1:53">
      <c r="A26" s="211">
        <f>IF(Alunos!A26=0,"",Alunos!A26)</f>
        <v>23</v>
      </c>
      <c r="B26" s="223" t="str">
        <f>IF(Alunos!B26=0,"",Alunos!B26)</f>
        <v/>
      </c>
      <c r="C26" s="82">
        <f t="shared" si="0"/>
        <v>0</v>
      </c>
      <c r="D26" s="225" t="str">
        <f t="shared" si="1"/>
        <v/>
      </c>
      <c r="E26" s="251" t="str">
        <f>IF(OR(Alunos!B26=0,$C$3=0,SUM(F26:BA26)=0),"",VALUE(C26*100/C$3))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</row>
    <row r="27" spans="1:53">
      <c r="A27" s="211">
        <f>IF(Alunos!A27=0,"",Alunos!A27)</f>
        <v>24</v>
      </c>
      <c r="B27" s="223" t="str">
        <f>IF(Alunos!B27=0,"",Alunos!B27)</f>
        <v/>
      </c>
      <c r="C27" s="82">
        <f t="shared" si="0"/>
        <v>0</v>
      </c>
      <c r="D27" s="225" t="str">
        <f t="shared" si="1"/>
        <v/>
      </c>
      <c r="E27" s="251" t="str">
        <f>IF(OR(Alunos!B27=0,$C$3=0,SUM(F27:BA27)=0),"",VALUE(C27*100/C$3))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</row>
    <row r="28" spans="1:53">
      <c r="A28" s="211">
        <f>IF(Alunos!A28=0,"",Alunos!A28)</f>
        <v>25</v>
      </c>
      <c r="B28" s="223" t="str">
        <f>IF(Alunos!B28=0,"",Alunos!B28)</f>
        <v/>
      </c>
      <c r="C28" s="82">
        <f t="shared" si="0"/>
        <v>0</v>
      </c>
      <c r="D28" s="254" t="str">
        <f t="shared" si="1"/>
        <v/>
      </c>
      <c r="E28" s="218" t="str">
        <f>IF(OR(Alunos!B28=0,$C$3=0,SUM(F28:BA28)=0),"",VALUE(C28*100/C$3))</f>
        <v/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</row>
    <row r="29" spans="1:53">
      <c r="A29" s="211">
        <f>IF(Alunos!A29=0,"",Alunos!A29)</f>
        <v>26</v>
      </c>
      <c r="B29" s="223" t="str">
        <f>IF(Alunos!B29=0,"",Alunos!B29)</f>
        <v/>
      </c>
      <c r="C29" s="82">
        <f t="shared" si="0"/>
        <v>0</v>
      </c>
      <c r="D29" s="225" t="str">
        <f t="shared" si="1"/>
        <v/>
      </c>
      <c r="E29" s="251" t="str">
        <f>IF(OR(Alunos!B29=0,$C$3=0,SUM(F29:BA29)=0),"",VALUE(C29*100/C$3))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</row>
    <row r="30" spans="1:53">
      <c r="A30" s="211">
        <f>IF(Alunos!A30=0,"",Alunos!A30)</f>
        <v>27</v>
      </c>
      <c r="B30" s="223" t="str">
        <f>IF(Alunos!B30=0,"",Alunos!B30)</f>
        <v/>
      </c>
      <c r="C30" s="82">
        <f t="shared" si="0"/>
        <v>0</v>
      </c>
      <c r="D30" s="225" t="str">
        <f t="shared" si="1"/>
        <v/>
      </c>
      <c r="E30" s="251" t="str">
        <f>IF(OR(Alunos!B30=0,$C$3=0,SUM(F30:BA30)=0),"",VALUE(C30*100/C$3))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</row>
    <row r="31" spans="1:53">
      <c r="A31" s="211">
        <f>IF(Alunos!A31=0,"",Alunos!A31)</f>
        <v>28</v>
      </c>
      <c r="B31" s="223" t="str">
        <f>IF(Alunos!B31=0,"",Alunos!B31)</f>
        <v/>
      </c>
      <c r="C31" s="82">
        <f t="shared" si="0"/>
        <v>0</v>
      </c>
      <c r="D31" s="225" t="str">
        <f t="shared" si="1"/>
        <v/>
      </c>
      <c r="E31" s="251" t="str">
        <f>IF(OR(Alunos!B31=0,$C$3=0,SUM(F31:BA31)=0),"",VALUE(C31*100/C$3))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</row>
    <row r="32" spans="1:53" ht="15.75">
      <c r="A32" s="221"/>
      <c r="B32" s="328" t="s">
        <v>74</v>
      </c>
      <c r="C32" s="329"/>
      <c r="D32" s="330"/>
      <c r="E32" s="214">
        <f>COUNTIF(E4:E31,"&gt;=50")</f>
        <v>0</v>
      </c>
      <c r="F32" s="215" t="str">
        <f>IF(OR(F3=0,$E$33=0),"",SUM(F4:F31)/F3/$E$33)</f>
        <v/>
      </c>
      <c r="G32" s="215" t="str">
        <f>IF(OR(G3=0,$E$33=0),"",SUM(G4:G31)/G3/$E$33)</f>
        <v/>
      </c>
      <c r="H32" s="215" t="str">
        <f>IF(OR(H3=0,$E$33=0),"",SUM(H4:H31)/H3/$E$33)</f>
        <v/>
      </c>
      <c r="I32" s="215" t="str">
        <f>IF(OR(I3=0,$E$33=0),"",SUM(I4:I31)/I3/$E$33)</f>
        <v/>
      </c>
      <c r="J32" s="215" t="str">
        <f>IF(OR(J3=0,$E$33=0),"",SUM(J4:J31)/J3/$E$33)</f>
        <v/>
      </c>
      <c r="K32" s="215" t="str">
        <f t="shared" ref="K32:BA32" si="2">IF(OR(K3=0,$E$33=0),"",SUM(K4:K31)/K3/$E$33)</f>
        <v/>
      </c>
      <c r="L32" s="215" t="str">
        <f t="shared" si="2"/>
        <v/>
      </c>
      <c r="M32" s="215" t="str">
        <f t="shared" si="2"/>
        <v/>
      </c>
      <c r="N32" s="215" t="str">
        <f t="shared" si="2"/>
        <v/>
      </c>
      <c r="O32" s="215" t="str">
        <f t="shared" si="2"/>
        <v/>
      </c>
      <c r="P32" s="215" t="str">
        <f t="shared" si="2"/>
        <v/>
      </c>
      <c r="Q32" s="215" t="str">
        <f t="shared" si="2"/>
        <v/>
      </c>
      <c r="R32" s="215" t="str">
        <f t="shared" si="2"/>
        <v/>
      </c>
      <c r="S32" s="215" t="str">
        <f t="shared" si="2"/>
        <v/>
      </c>
      <c r="T32" s="215" t="str">
        <f t="shared" si="2"/>
        <v/>
      </c>
      <c r="U32" s="215" t="str">
        <f t="shared" si="2"/>
        <v/>
      </c>
      <c r="V32" s="215" t="str">
        <f t="shared" si="2"/>
        <v/>
      </c>
      <c r="W32" s="215" t="str">
        <f t="shared" si="2"/>
        <v/>
      </c>
      <c r="X32" s="215" t="str">
        <f t="shared" si="2"/>
        <v/>
      </c>
      <c r="Y32" s="215" t="str">
        <f t="shared" si="2"/>
        <v/>
      </c>
      <c r="Z32" s="215" t="str">
        <f t="shared" si="2"/>
        <v/>
      </c>
      <c r="AA32" s="215" t="str">
        <f t="shared" si="2"/>
        <v/>
      </c>
      <c r="AB32" s="215" t="str">
        <f t="shared" si="2"/>
        <v/>
      </c>
      <c r="AC32" s="215" t="str">
        <f t="shared" si="2"/>
        <v/>
      </c>
      <c r="AD32" s="215" t="str">
        <f t="shared" si="2"/>
        <v/>
      </c>
      <c r="AE32" s="215" t="str">
        <f t="shared" si="2"/>
        <v/>
      </c>
      <c r="AF32" s="215" t="str">
        <f t="shared" si="2"/>
        <v/>
      </c>
      <c r="AG32" s="215" t="str">
        <f t="shared" si="2"/>
        <v/>
      </c>
      <c r="AH32" s="215" t="str">
        <f t="shared" si="2"/>
        <v/>
      </c>
      <c r="AI32" s="215" t="str">
        <f t="shared" si="2"/>
        <v/>
      </c>
      <c r="AJ32" s="215" t="str">
        <f t="shared" si="2"/>
        <v/>
      </c>
      <c r="AK32" s="215" t="str">
        <f t="shared" si="2"/>
        <v/>
      </c>
      <c r="AL32" s="215" t="str">
        <f t="shared" si="2"/>
        <v/>
      </c>
      <c r="AM32" s="215" t="str">
        <f t="shared" si="2"/>
        <v/>
      </c>
      <c r="AN32" s="215" t="str">
        <f t="shared" si="2"/>
        <v/>
      </c>
      <c r="AO32" s="215" t="str">
        <f t="shared" si="2"/>
        <v/>
      </c>
      <c r="AP32" s="215" t="str">
        <f t="shared" si="2"/>
        <v/>
      </c>
      <c r="AQ32" s="215" t="str">
        <f t="shared" si="2"/>
        <v/>
      </c>
      <c r="AR32" s="215" t="str">
        <f t="shared" si="2"/>
        <v/>
      </c>
      <c r="AS32" s="215" t="str">
        <f t="shared" si="2"/>
        <v/>
      </c>
      <c r="AT32" s="215" t="str">
        <f t="shared" si="2"/>
        <v/>
      </c>
      <c r="AU32" s="215" t="str">
        <f t="shared" si="2"/>
        <v/>
      </c>
      <c r="AV32" s="215" t="str">
        <f t="shared" si="2"/>
        <v/>
      </c>
      <c r="AW32" s="215" t="str">
        <f t="shared" si="2"/>
        <v/>
      </c>
      <c r="AX32" s="215" t="str">
        <f t="shared" si="2"/>
        <v/>
      </c>
      <c r="AY32" s="215" t="str">
        <f t="shared" si="2"/>
        <v/>
      </c>
      <c r="AZ32" s="215" t="str">
        <f t="shared" si="2"/>
        <v/>
      </c>
      <c r="BA32" s="215" t="str">
        <f t="shared" si="2"/>
        <v/>
      </c>
    </row>
    <row r="33" spans="1:53" ht="15" customHeight="1">
      <c r="A33" s="221"/>
      <c r="B33" s="328" t="s">
        <v>76</v>
      </c>
      <c r="C33" s="329"/>
      <c r="D33" s="330"/>
      <c r="E33" s="216">
        <f>COUNTIF(E4:E31,"&gt;=0")</f>
        <v>0</v>
      </c>
      <c r="F33" s="215" t="str">
        <f>IF(OR(F3=0,$E$33=0),"",COUNTIF(F4:F31,"&gt;0")/$E$33)</f>
        <v/>
      </c>
      <c r="G33" s="215" t="str">
        <f t="shared" ref="G33:BA33" si="3">IF(OR(G3=0,$E$33=0),"",COUNTIF(G4:G31,"&gt;0")/$E$33)</f>
        <v/>
      </c>
      <c r="H33" s="215" t="str">
        <f t="shared" si="3"/>
        <v/>
      </c>
      <c r="I33" s="215" t="str">
        <f t="shared" si="3"/>
        <v/>
      </c>
      <c r="J33" s="215" t="str">
        <f t="shared" si="3"/>
        <v/>
      </c>
      <c r="K33" s="215" t="str">
        <f t="shared" si="3"/>
        <v/>
      </c>
      <c r="L33" s="215" t="str">
        <f t="shared" si="3"/>
        <v/>
      </c>
      <c r="M33" s="215" t="str">
        <f t="shared" si="3"/>
        <v/>
      </c>
      <c r="N33" s="215" t="str">
        <f t="shared" si="3"/>
        <v/>
      </c>
      <c r="O33" s="215" t="str">
        <f t="shared" si="3"/>
        <v/>
      </c>
      <c r="P33" s="215" t="str">
        <f t="shared" si="3"/>
        <v/>
      </c>
      <c r="Q33" s="215" t="str">
        <f t="shared" si="3"/>
        <v/>
      </c>
      <c r="R33" s="215" t="str">
        <f t="shared" si="3"/>
        <v/>
      </c>
      <c r="S33" s="215" t="str">
        <f t="shared" si="3"/>
        <v/>
      </c>
      <c r="T33" s="215" t="str">
        <f t="shared" si="3"/>
        <v/>
      </c>
      <c r="U33" s="215" t="str">
        <f t="shared" si="3"/>
        <v/>
      </c>
      <c r="V33" s="215" t="str">
        <f t="shared" si="3"/>
        <v/>
      </c>
      <c r="W33" s="215" t="str">
        <f t="shared" si="3"/>
        <v/>
      </c>
      <c r="X33" s="215" t="str">
        <f t="shared" si="3"/>
        <v/>
      </c>
      <c r="Y33" s="215" t="str">
        <f t="shared" si="3"/>
        <v/>
      </c>
      <c r="Z33" s="215" t="str">
        <f t="shared" si="3"/>
        <v/>
      </c>
      <c r="AA33" s="215" t="str">
        <f t="shared" si="3"/>
        <v/>
      </c>
      <c r="AB33" s="215" t="str">
        <f t="shared" si="3"/>
        <v/>
      </c>
      <c r="AC33" s="215" t="str">
        <f t="shared" si="3"/>
        <v/>
      </c>
      <c r="AD33" s="215" t="str">
        <f t="shared" si="3"/>
        <v/>
      </c>
      <c r="AE33" s="215" t="str">
        <f t="shared" si="3"/>
        <v/>
      </c>
      <c r="AF33" s="215" t="str">
        <f t="shared" si="3"/>
        <v/>
      </c>
      <c r="AG33" s="215" t="str">
        <f t="shared" si="3"/>
        <v/>
      </c>
      <c r="AH33" s="215" t="str">
        <f t="shared" si="3"/>
        <v/>
      </c>
      <c r="AI33" s="215" t="str">
        <f t="shared" si="3"/>
        <v/>
      </c>
      <c r="AJ33" s="215" t="str">
        <f t="shared" si="3"/>
        <v/>
      </c>
      <c r="AK33" s="215" t="str">
        <f t="shared" si="3"/>
        <v/>
      </c>
      <c r="AL33" s="215" t="str">
        <f t="shared" si="3"/>
        <v/>
      </c>
      <c r="AM33" s="215" t="str">
        <f t="shared" si="3"/>
        <v/>
      </c>
      <c r="AN33" s="215" t="str">
        <f t="shared" si="3"/>
        <v/>
      </c>
      <c r="AO33" s="215" t="str">
        <f t="shared" si="3"/>
        <v/>
      </c>
      <c r="AP33" s="215" t="str">
        <f t="shared" si="3"/>
        <v/>
      </c>
      <c r="AQ33" s="215" t="str">
        <f t="shared" si="3"/>
        <v/>
      </c>
      <c r="AR33" s="215" t="str">
        <f t="shared" si="3"/>
        <v/>
      </c>
      <c r="AS33" s="215" t="str">
        <f t="shared" si="3"/>
        <v/>
      </c>
      <c r="AT33" s="215" t="str">
        <f t="shared" si="3"/>
        <v/>
      </c>
      <c r="AU33" s="215" t="str">
        <f t="shared" si="3"/>
        <v/>
      </c>
      <c r="AV33" s="215" t="str">
        <f t="shared" si="3"/>
        <v/>
      </c>
      <c r="AW33" s="215" t="str">
        <f t="shared" si="3"/>
        <v/>
      </c>
      <c r="AX33" s="215" t="str">
        <f t="shared" si="3"/>
        <v/>
      </c>
      <c r="AY33" s="215" t="str">
        <f t="shared" si="3"/>
        <v/>
      </c>
      <c r="AZ33" s="215" t="str">
        <f t="shared" si="3"/>
        <v/>
      </c>
      <c r="BA33" s="215" t="str">
        <f t="shared" si="3"/>
        <v/>
      </c>
    </row>
    <row r="34" spans="1:53" ht="15.75">
      <c r="A34" s="221"/>
      <c r="B34" s="328" t="s">
        <v>75</v>
      </c>
      <c r="C34" s="329"/>
      <c r="D34" s="330"/>
      <c r="E34" s="217" t="str">
        <f>IF(E33=0,"",E32/E33)</f>
        <v/>
      </c>
      <c r="F34" s="215" t="str">
        <f>IF(OR(F3=0,$E$33=0),"",COUNTIF(F4:F31,F3)/$E$33)</f>
        <v/>
      </c>
      <c r="G34" s="215" t="str">
        <f t="shared" ref="G34:BA34" si="4">IF(OR(G3=0,$E$33=0),"",COUNTIF(G4:G31,G3)/$E$33)</f>
        <v/>
      </c>
      <c r="H34" s="215" t="str">
        <f t="shared" si="4"/>
        <v/>
      </c>
      <c r="I34" s="215" t="str">
        <f t="shared" si="4"/>
        <v/>
      </c>
      <c r="J34" s="215" t="str">
        <f t="shared" si="4"/>
        <v/>
      </c>
      <c r="K34" s="215" t="str">
        <f t="shared" si="4"/>
        <v/>
      </c>
      <c r="L34" s="215" t="str">
        <f t="shared" si="4"/>
        <v/>
      </c>
      <c r="M34" s="215" t="str">
        <f t="shared" si="4"/>
        <v/>
      </c>
      <c r="N34" s="215" t="str">
        <f t="shared" si="4"/>
        <v/>
      </c>
      <c r="O34" s="215" t="str">
        <f t="shared" si="4"/>
        <v/>
      </c>
      <c r="P34" s="215" t="str">
        <f t="shared" si="4"/>
        <v/>
      </c>
      <c r="Q34" s="215" t="str">
        <f t="shared" si="4"/>
        <v/>
      </c>
      <c r="R34" s="215" t="str">
        <f t="shared" si="4"/>
        <v/>
      </c>
      <c r="S34" s="215" t="str">
        <f t="shared" si="4"/>
        <v/>
      </c>
      <c r="T34" s="215" t="str">
        <f t="shared" si="4"/>
        <v/>
      </c>
      <c r="U34" s="215" t="str">
        <f t="shared" si="4"/>
        <v/>
      </c>
      <c r="V34" s="215" t="str">
        <f t="shared" si="4"/>
        <v/>
      </c>
      <c r="W34" s="215" t="str">
        <f t="shared" si="4"/>
        <v/>
      </c>
      <c r="X34" s="215" t="str">
        <f t="shared" si="4"/>
        <v/>
      </c>
      <c r="Y34" s="215" t="str">
        <f t="shared" si="4"/>
        <v/>
      </c>
      <c r="Z34" s="215" t="str">
        <f t="shared" si="4"/>
        <v/>
      </c>
      <c r="AA34" s="215" t="str">
        <f t="shared" si="4"/>
        <v/>
      </c>
      <c r="AB34" s="215" t="str">
        <f t="shared" si="4"/>
        <v/>
      </c>
      <c r="AC34" s="215" t="str">
        <f t="shared" si="4"/>
        <v/>
      </c>
      <c r="AD34" s="215" t="str">
        <f t="shared" si="4"/>
        <v/>
      </c>
      <c r="AE34" s="215" t="str">
        <f t="shared" si="4"/>
        <v/>
      </c>
      <c r="AF34" s="215" t="str">
        <f t="shared" si="4"/>
        <v/>
      </c>
      <c r="AG34" s="215" t="str">
        <f t="shared" si="4"/>
        <v/>
      </c>
      <c r="AH34" s="215" t="str">
        <f t="shared" si="4"/>
        <v/>
      </c>
      <c r="AI34" s="215" t="str">
        <f t="shared" si="4"/>
        <v/>
      </c>
      <c r="AJ34" s="215" t="str">
        <f t="shared" si="4"/>
        <v/>
      </c>
      <c r="AK34" s="215" t="str">
        <f t="shared" si="4"/>
        <v/>
      </c>
      <c r="AL34" s="215" t="str">
        <f t="shared" si="4"/>
        <v/>
      </c>
      <c r="AM34" s="215" t="str">
        <f t="shared" si="4"/>
        <v/>
      </c>
      <c r="AN34" s="215" t="str">
        <f t="shared" si="4"/>
        <v/>
      </c>
      <c r="AO34" s="215" t="str">
        <f t="shared" si="4"/>
        <v/>
      </c>
      <c r="AP34" s="215" t="str">
        <f t="shared" si="4"/>
        <v/>
      </c>
      <c r="AQ34" s="215" t="str">
        <f t="shared" si="4"/>
        <v/>
      </c>
      <c r="AR34" s="215" t="str">
        <f t="shared" si="4"/>
        <v/>
      </c>
      <c r="AS34" s="215" t="str">
        <f t="shared" si="4"/>
        <v/>
      </c>
      <c r="AT34" s="215" t="str">
        <f t="shared" si="4"/>
        <v/>
      </c>
      <c r="AU34" s="215" t="str">
        <f t="shared" si="4"/>
        <v/>
      </c>
      <c r="AV34" s="215" t="str">
        <f t="shared" si="4"/>
        <v/>
      </c>
      <c r="AW34" s="215" t="str">
        <f t="shared" si="4"/>
        <v/>
      </c>
      <c r="AX34" s="215" t="str">
        <f t="shared" si="4"/>
        <v/>
      </c>
      <c r="AY34" s="215" t="str">
        <f t="shared" si="4"/>
        <v/>
      </c>
      <c r="AZ34" s="215" t="str">
        <f t="shared" si="4"/>
        <v/>
      </c>
      <c r="BA34" s="215" t="str">
        <f t="shared" si="4"/>
        <v/>
      </c>
    </row>
    <row r="35" spans="1:53">
      <c r="B35" s="157"/>
      <c r="C35" s="157"/>
      <c r="D35" s="157"/>
      <c r="E35" s="157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</row>
    <row r="36" spans="1:53" ht="15">
      <c r="B36" s="157"/>
      <c r="C36" s="157"/>
      <c r="D36" s="261">
        <f>COUNT(F4:F31)</f>
        <v>0</v>
      </c>
      <c r="E36" s="262" t="s">
        <v>55</v>
      </c>
      <c r="F36" s="263" t="s">
        <v>127</v>
      </c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</row>
    <row r="37" spans="1:53" ht="15">
      <c r="B37" s="157"/>
      <c r="C37" s="157"/>
      <c r="D37" s="255" t="s">
        <v>126</v>
      </c>
      <c r="E37" s="226" t="e">
        <f>(F37*100)/$D$36</f>
        <v>#DIV/0!</v>
      </c>
      <c r="F37" s="227">
        <f>COUNTIF(D4:D31,"Não Satisfaz")</f>
        <v>0</v>
      </c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</row>
    <row r="38" spans="1:53" ht="15">
      <c r="B38" s="157"/>
      <c r="C38" s="157"/>
      <c r="D38" s="256" t="s">
        <v>20</v>
      </c>
      <c r="E38" s="228" t="e">
        <f>(F38*100)/$D$36</f>
        <v>#DIV/0!</v>
      </c>
      <c r="F38" s="229">
        <f>COUNTIF(D4:D31,"Satisfaz")</f>
        <v>0</v>
      </c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</row>
    <row r="39" spans="1:53" ht="15">
      <c r="B39" s="157"/>
      <c r="C39" s="157"/>
      <c r="D39" s="257" t="s">
        <v>21</v>
      </c>
      <c r="E39" s="230" t="e">
        <f>(F39*100)/$D$36</f>
        <v>#DIV/0!</v>
      </c>
      <c r="F39" s="231">
        <f>COUNTIF(D4:D31,"Satisfaz Bem")</f>
        <v>0</v>
      </c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</row>
    <row r="40" spans="1:53" ht="15">
      <c r="B40" s="157"/>
      <c r="C40" s="157"/>
      <c r="D40" s="258" t="s">
        <v>22</v>
      </c>
      <c r="E40" s="259" t="e">
        <f>(F40*100)/$D$36</f>
        <v>#DIV/0!</v>
      </c>
      <c r="F40" s="260">
        <f>COUNTIF(D4:D31,"Satisfaz Muito Bem")</f>
        <v>0</v>
      </c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</row>
    <row r="41" spans="1:53" ht="13.5" thickBot="1">
      <c r="B41" s="157"/>
      <c r="C41" s="157"/>
      <c r="D41" s="157"/>
      <c r="E41" s="157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</row>
    <row r="42" spans="1:53" ht="13.5" thickBot="1">
      <c r="B42" s="157"/>
      <c r="C42" s="157"/>
      <c r="D42" s="264" t="s">
        <v>131</v>
      </c>
      <c r="E42" s="265" t="e">
        <f>AVERAGE(E4:E31)</f>
        <v>#DIV/0!</v>
      </c>
      <c r="F42" s="266" t="s">
        <v>55</v>
      </c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</row>
    <row r="43" spans="1:53">
      <c r="B43" s="157"/>
      <c r="C43" s="157"/>
      <c r="D43" s="157"/>
      <c r="E43" s="157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</row>
    <row r="44" spans="1:53">
      <c r="B44" s="157"/>
      <c r="C44" s="157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</row>
    <row r="45" spans="1:53">
      <c r="B45" s="157"/>
      <c r="C45" s="157"/>
      <c r="D45" s="157"/>
      <c r="E45" s="157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</row>
    <row r="46" spans="1:53">
      <c r="B46" s="157"/>
      <c r="C46" s="157"/>
      <c r="D46" s="157"/>
      <c r="E46" s="157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</row>
    <row r="47" spans="1:53">
      <c r="B47" s="157"/>
      <c r="C47" s="157"/>
      <c r="D47" s="157"/>
      <c r="E47" s="157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</row>
    <row r="48" spans="1:53">
      <c r="B48" s="157"/>
      <c r="C48" s="157"/>
      <c r="D48" s="157"/>
      <c r="E48" s="157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</row>
    <row r="49" spans="2:53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</row>
    <row r="50" spans="2:53">
      <c r="B50" s="161" t="s">
        <v>108</v>
      </c>
      <c r="C50" s="88"/>
      <c r="D50" s="88"/>
      <c r="E50" s="82" t="s">
        <v>55</v>
      </c>
      <c r="F50" s="82" t="str">
        <f>IF(F2=0,"",F2)</f>
        <v/>
      </c>
      <c r="G50" s="82" t="str">
        <f t="shared" ref="G50:BA50" si="5">IF(G2=0,"",G2)</f>
        <v/>
      </c>
      <c r="H50" s="82" t="str">
        <f t="shared" si="5"/>
        <v/>
      </c>
      <c r="I50" s="82" t="str">
        <f t="shared" si="5"/>
        <v/>
      </c>
      <c r="J50" s="82" t="str">
        <f t="shared" si="5"/>
        <v/>
      </c>
      <c r="K50" s="82" t="str">
        <f t="shared" si="5"/>
        <v/>
      </c>
      <c r="L50" s="82" t="str">
        <f t="shared" si="5"/>
        <v/>
      </c>
      <c r="M50" s="82" t="str">
        <f t="shared" si="5"/>
        <v/>
      </c>
      <c r="N50" s="82" t="str">
        <f t="shared" si="5"/>
        <v/>
      </c>
      <c r="O50" s="82" t="str">
        <f t="shared" si="5"/>
        <v/>
      </c>
      <c r="P50" s="82" t="str">
        <f t="shared" si="5"/>
        <v/>
      </c>
      <c r="Q50" s="82" t="str">
        <f t="shared" si="5"/>
        <v/>
      </c>
      <c r="R50" s="82" t="str">
        <f t="shared" si="5"/>
        <v/>
      </c>
      <c r="S50" s="82" t="str">
        <f t="shared" si="5"/>
        <v/>
      </c>
      <c r="T50" s="82" t="str">
        <f t="shared" si="5"/>
        <v/>
      </c>
      <c r="U50" s="82" t="str">
        <f t="shared" si="5"/>
        <v/>
      </c>
      <c r="V50" s="82" t="str">
        <f t="shared" si="5"/>
        <v/>
      </c>
      <c r="W50" s="82" t="str">
        <f t="shared" si="5"/>
        <v/>
      </c>
      <c r="X50" s="82" t="str">
        <f t="shared" si="5"/>
        <v/>
      </c>
      <c r="Y50" s="82" t="str">
        <f t="shared" si="5"/>
        <v/>
      </c>
      <c r="Z50" s="82" t="str">
        <f t="shared" si="5"/>
        <v/>
      </c>
      <c r="AA50" s="82" t="str">
        <f t="shared" si="5"/>
        <v/>
      </c>
      <c r="AB50" s="82" t="str">
        <f t="shared" si="5"/>
        <v/>
      </c>
      <c r="AC50" s="82" t="str">
        <f t="shared" si="5"/>
        <v/>
      </c>
      <c r="AD50" s="82" t="str">
        <f t="shared" si="5"/>
        <v/>
      </c>
      <c r="AE50" s="82" t="str">
        <f t="shared" si="5"/>
        <v/>
      </c>
      <c r="AF50" s="82" t="str">
        <f t="shared" si="5"/>
        <v/>
      </c>
      <c r="AG50" s="82" t="str">
        <f t="shared" si="5"/>
        <v/>
      </c>
      <c r="AH50" s="82" t="str">
        <f t="shared" si="5"/>
        <v/>
      </c>
      <c r="AI50" s="82" t="str">
        <f t="shared" si="5"/>
        <v/>
      </c>
      <c r="AJ50" s="82" t="str">
        <f t="shared" si="5"/>
        <v/>
      </c>
      <c r="AK50" s="82" t="str">
        <f t="shared" si="5"/>
        <v/>
      </c>
      <c r="AL50" s="82" t="str">
        <f t="shared" si="5"/>
        <v/>
      </c>
      <c r="AM50" s="82" t="str">
        <f t="shared" si="5"/>
        <v/>
      </c>
      <c r="AN50" s="82" t="str">
        <f t="shared" si="5"/>
        <v/>
      </c>
      <c r="AO50" s="82" t="str">
        <f t="shared" si="5"/>
        <v/>
      </c>
      <c r="AP50" s="82" t="str">
        <f t="shared" si="5"/>
        <v/>
      </c>
      <c r="AQ50" s="82" t="str">
        <f t="shared" si="5"/>
        <v/>
      </c>
      <c r="AR50" s="82" t="str">
        <f t="shared" si="5"/>
        <v/>
      </c>
      <c r="AS50" s="82" t="str">
        <f t="shared" si="5"/>
        <v/>
      </c>
      <c r="AT50" s="82" t="str">
        <f t="shared" si="5"/>
        <v/>
      </c>
      <c r="AU50" s="82" t="str">
        <f t="shared" si="5"/>
        <v/>
      </c>
      <c r="AV50" s="82" t="str">
        <f t="shared" si="5"/>
        <v/>
      </c>
      <c r="AW50" s="82" t="str">
        <f t="shared" si="5"/>
        <v/>
      </c>
      <c r="AX50" s="82" t="str">
        <f t="shared" si="5"/>
        <v/>
      </c>
      <c r="AY50" s="82" t="str">
        <f t="shared" si="5"/>
        <v/>
      </c>
      <c r="AZ50" s="82" t="str">
        <f t="shared" si="5"/>
        <v/>
      </c>
      <c r="BA50" s="82" t="str">
        <f t="shared" si="5"/>
        <v/>
      </c>
    </row>
    <row r="51" spans="2:53">
      <c r="B51" s="163"/>
      <c r="C51" s="85"/>
      <c r="D51" s="85"/>
      <c r="E51" s="162" t="str">
        <f>IF(OR(SUM(F51:BA51)=0,B51=""),"",SUMPRODUCT($F$32:$BA$32,F51:BA51)/COUNT(F51:BA51))</f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85"/>
      <c r="E52" s="162" t="str">
        <f t="shared" ref="E52:E70" si="6">IF(OR(SUM(F52:BA52)=0,B52=""),"",SUMPRODUCT($F$32:$BA$32,F52:BA52)/COUNT(F52:BA52))</f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85"/>
      <c r="E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85"/>
      <c r="E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85"/>
      <c r="E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85"/>
      <c r="E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85"/>
      <c r="E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  <row r="58" spans="2:53">
      <c r="B58" s="163"/>
      <c r="C58" s="85"/>
      <c r="D58" s="85"/>
      <c r="E58" s="162" t="str">
        <f t="shared" si="6"/>
        <v/>
      </c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</row>
    <row r="59" spans="2:53">
      <c r="B59" s="163"/>
      <c r="C59" s="85"/>
      <c r="D59" s="85"/>
      <c r="E59" s="162" t="str">
        <f t="shared" si="6"/>
        <v/>
      </c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</row>
    <row r="60" spans="2:53">
      <c r="B60" s="163"/>
      <c r="C60" s="85"/>
      <c r="D60" s="85"/>
      <c r="E60" s="162" t="str">
        <f t="shared" si="6"/>
        <v/>
      </c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</row>
    <row r="61" spans="2:53">
      <c r="B61" s="163"/>
      <c r="C61" s="85"/>
      <c r="D61" s="85"/>
      <c r="E61" s="162" t="str">
        <f t="shared" si="6"/>
        <v/>
      </c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</row>
    <row r="62" spans="2:53">
      <c r="B62" s="163"/>
      <c r="C62" s="85"/>
      <c r="D62" s="85"/>
      <c r="E62" s="162" t="str">
        <f t="shared" si="6"/>
        <v/>
      </c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</row>
    <row r="63" spans="2:53">
      <c r="B63" s="163"/>
      <c r="C63" s="85"/>
      <c r="D63" s="85"/>
      <c r="E63" s="162" t="str">
        <f t="shared" si="6"/>
        <v/>
      </c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</row>
    <row r="64" spans="2:53">
      <c r="B64" s="163"/>
      <c r="C64" s="85"/>
      <c r="D64" s="85"/>
      <c r="E64" s="162" t="str">
        <f t="shared" si="6"/>
        <v/>
      </c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</row>
    <row r="65" spans="2:53">
      <c r="B65" s="163"/>
      <c r="C65" s="85"/>
      <c r="D65" s="85"/>
      <c r="E65" s="162" t="str">
        <f t="shared" si="6"/>
        <v/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</row>
    <row r="66" spans="2:53">
      <c r="B66" s="163"/>
      <c r="C66" s="85"/>
      <c r="D66" s="85"/>
      <c r="E66" s="162" t="str">
        <f t="shared" si="6"/>
        <v/>
      </c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</row>
    <row r="67" spans="2:53">
      <c r="B67" s="163"/>
      <c r="C67" s="85"/>
      <c r="D67" s="85"/>
      <c r="E67" s="162" t="str">
        <f t="shared" si="6"/>
        <v/>
      </c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</row>
    <row r="68" spans="2:53">
      <c r="B68" s="163"/>
      <c r="C68" s="85"/>
      <c r="D68" s="85"/>
      <c r="E68" s="162" t="str">
        <f t="shared" si="6"/>
        <v/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</row>
    <row r="69" spans="2:53">
      <c r="B69" s="163"/>
      <c r="C69" s="85"/>
      <c r="D69" s="85"/>
      <c r="E69" s="162" t="str">
        <f t="shared" si="6"/>
        <v/>
      </c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</row>
    <row r="70" spans="2:53">
      <c r="B70" s="163"/>
      <c r="C70" s="85"/>
      <c r="D70" s="85"/>
      <c r="E70" s="162" t="str">
        <f t="shared" si="6"/>
        <v/>
      </c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</row>
  </sheetData>
  <sheetProtection password="D16F" sheet="1" objects="1" scenarios="1" selectLockedCells="1"/>
  <mergeCells count="7">
    <mergeCell ref="B34:D34"/>
    <mergeCell ref="D2:D3"/>
    <mergeCell ref="E1:H1"/>
    <mergeCell ref="A1:B1"/>
    <mergeCell ref="A2:A3"/>
    <mergeCell ref="B32:D32"/>
    <mergeCell ref="B33:D33"/>
  </mergeCells>
  <phoneticPr fontId="3" type="noConversion"/>
  <conditionalFormatting sqref="F32:BA34">
    <cfRule type="cellIs" dxfId="195" priority="19" stopIfTrue="1" operator="lessThan">
      <formula>0.495</formula>
    </cfRule>
  </conditionalFormatting>
  <conditionalFormatting sqref="E34">
    <cfRule type="cellIs" dxfId="194" priority="20" stopIfTrue="1" operator="lessThan">
      <formula>0.5</formula>
    </cfRule>
  </conditionalFormatting>
  <conditionalFormatting sqref="E32">
    <cfRule type="cellIs" dxfId="193" priority="21" stopIfTrue="1" operator="lessThan">
      <formula>$E$33/2</formula>
    </cfRule>
  </conditionalFormatting>
  <conditionalFormatting sqref="C3:C31 D4:E31">
    <cfRule type="cellIs" dxfId="192" priority="22" stopIfTrue="1" operator="lessThan">
      <formula>50</formula>
    </cfRule>
  </conditionalFormatting>
  <conditionalFormatting sqref="B4:B31">
    <cfRule type="cellIs" dxfId="191" priority="23" stopIfTrue="1" operator="equal">
      <formula>0</formula>
    </cfRule>
  </conditionalFormatting>
  <conditionalFormatting sqref="E51:E70">
    <cfRule type="cellIs" dxfId="190" priority="24" stopIfTrue="1" operator="lessThan">
      <formula>49.5</formula>
    </cfRule>
  </conditionalFormatting>
  <conditionalFormatting sqref="D4:D31">
    <cfRule type="cellIs" dxfId="189" priority="16" stopIfTrue="1" operator="equal">
      <formula>"Satisfaz Muito Bem"</formula>
    </cfRule>
    <cfRule type="cellIs" dxfId="188" priority="17" stopIfTrue="1" operator="equal">
      <formula>"Satisfaz Bem"</formula>
    </cfRule>
    <cfRule type="cellIs" dxfId="187" priority="18" stopIfTrue="1" operator="equal">
      <formula>"Não Satisfaz"</formula>
    </cfRule>
  </conditionalFormatting>
  <conditionalFormatting sqref="D4">
    <cfRule type="cellIs" dxfId="186" priority="7" stopIfTrue="1" operator="equal">
      <formula>"Não Satisfaz"</formula>
    </cfRule>
    <cfRule type="cellIs" dxfId="185" priority="8" stopIfTrue="1" operator="equal">
      <formula>"Satisfaz Bem"</formula>
    </cfRule>
    <cfRule type="cellIs" dxfId="184" priority="9" stopIfTrue="1" operator="equal">
      <formula>"Satisfaz Muito Bem"</formula>
    </cfRule>
  </conditionalFormatting>
  <conditionalFormatting sqref="E4:E31">
    <cfRule type="cellIs" dxfId="183" priority="1" stopIfTrue="1" operator="between">
      <formula>70</formula>
      <formula>89.9</formula>
    </cfRule>
    <cfRule type="cellIs" dxfId="182" priority="2" stopIfTrue="1" operator="greaterThanOrEqual">
      <formula>90</formula>
    </cfRule>
    <cfRule type="cellIs" dxfId="181" priority="3" stopIfTrue="1" operator="greaterThan">
      <formula>49.5</formula>
    </cfRule>
  </conditionalFormatting>
  <dataValidations count="3">
    <dataValidation type="whole" allowBlank="1" showInputMessage="1" showErrorMessage="1" promptTitle="Pontuação errada!" sqref="F4:BA31 F3:CA3">
      <formula1>0</formula1>
      <formula2>F$3</formula2>
    </dataValidation>
    <dataValidation allowBlank="1" showInputMessage="1" showErrorMessage="1" prompt="Introduza a designação do domínio/competência" sqref="B51:B70"/>
    <dataValidation type="whole" operator="equal" allowBlank="1" showInputMessage="1" showErrorMessage="1" prompt="Escolha com o valor 1 cada questão a que corresponde o domínio/competência" sqref="F51:BA70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orientation="landscape" horizontalDpi="4294967293" verticalDpi="0" r:id="rId1"/>
  <headerFooter alignWithMargins="0">
    <oddHeader>&amp;L&amp;F&amp;R&amp;A</oddHeader>
    <oddFooter>&amp;L&amp;D / &amp;T&amp;REBI Eixo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olha12" enableFormatConditionsCalculation="0">
    <tabColor indexed="13"/>
  </sheetPr>
  <dimension ref="A1:K31"/>
  <sheetViews>
    <sheetView showGridLines="0" showRowColHeaders="0" workbookViewId="0">
      <selection activeCell="C4" sqref="C4:C5"/>
    </sheetView>
  </sheetViews>
  <sheetFormatPr defaultRowHeight="12.75"/>
  <cols>
    <col min="1" max="1" width="3" style="6" customWidth="1"/>
    <col min="2" max="2" width="24.7109375" style="6" customWidth="1"/>
    <col min="3" max="4" width="13.5703125" style="8" customWidth="1"/>
    <col min="5" max="5" width="13.5703125" style="40" customWidth="1"/>
    <col min="6" max="11" width="13.5703125" style="8" customWidth="1"/>
    <col min="12" max="16384" width="9.140625" style="6"/>
  </cols>
  <sheetData>
    <row r="1" spans="1:11">
      <c r="A1" s="344" t="s">
        <v>53</v>
      </c>
      <c r="B1" s="345"/>
      <c r="C1" s="338" t="s">
        <v>33</v>
      </c>
      <c r="D1" s="339"/>
      <c r="E1" s="339"/>
      <c r="F1" s="339"/>
      <c r="G1" s="340"/>
      <c r="H1" s="340"/>
      <c r="I1" s="340"/>
      <c r="J1" s="340"/>
      <c r="K1" s="341" t="s">
        <v>90</v>
      </c>
    </row>
    <row r="2" spans="1:11">
      <c r="A2" s="342" t="s">
        <v>32</v>
      </c>
      <c r="B2" s="343"/>
      <c r="C2" s="140" t="str">
        <f>Critérios!A18</f>
        <v>1º Instrumento</v>
      </c>
      <c r="D2" s="140" t="str">
        <f>Critérios!B18</f>
        <v>2º Instrumento</v>
      </c>
      <c r="E2" s="140" t="str">
        <f>Critérios!C18</f>
        <v>3º Instrumento</v>
      </c>
      <c r="F2" s="140" t="str">
        <f>Critérios!D18</f>
        <v>4º Instrumento</v>
      </c>
      <c r="G2" s="140" t="str">
        <f>Critérios!E18</f>
        <v>5º Instrumento</v>
      </c>
      <c r="H2" s="140" t="str">
        <f>Critérios!F18</f>
        <v>6º Instrumento</v>
      </c>
      <c r="I2" s="140" t="str">
        <f>Critérios!G18</f>
        <v>7º Instrumento</v>
      </c>
      <c r="J2" s="140" t="str">
        <f>Critérios!H18</f>
        <v>8º Instrumento</v>
      </c>
      <c r="K2" s="341"/>
    </row>
    <row r="3" spans="1:11">
      <c r="A3" s="24" t="s">
        <v>13</v>
      </c>
      <c r="B3" s="19" t="s">
        <v>14</v>
      </c>
      <c r="C3" s="120" t="str">
        <f>IF(Critérios!A19&gt;0,Critérios!A19,"")</f>
        <v/>
      </c>
      <c r="D3" s="120" t="str">
        <f>IF(Critérios!B19&gt;0,Critérios!B19,"")</f>
        <v/>
      </c>
      <c r="E3" s="120" t="str">
        <f>IF(Critérios!C19&gt;0,Critérios!C19,"")</f>
        <v/>
      </c>
      <c r="F3" s="120" t="str">
        <f>IF(Critérios!D19&gt;0,Critérios!D19,"")</f>
        <v/>
      </c>
      <c r="G3" s="120" t="str">
        <f>IF(Critérios!E19&gt;0,Critérios!E19,"")</f>
        <v/>
      </c>
      <c r="H3" s="120" t="str">
        <f>IF(Critérios!F19&gt;0,Critérios!F19,"")</f>
        <v/>
      </c>
      <c r="I3" s="120" t="str">
        <f>IF(Critérios!G19&gt;0,Critérios!G19,"")</f>
        <v/>
      </c>
      <c r="J3" s="120" t="str">
        <f>IF(Critérios!H19&gt;0,Critérios!H19,"")</f>
        <v/>
      </c>
      <c r="K3" s="39" t="str">
        <f>Critérios!I19</f>
        <v>Alterar</v>
      </c>
    </row>
    <row r="4" spans="1:11">
      <c r="A4" s="18">
        <f>IF(Alunos!A4=0,"",Alunos!A4)</f>
        <v>1</v>
      </c>
      <c r="B4" s="35" t="str">
        <f>IF(Alunos!B4=0,"",Alunos!B4)</f>
        <v/>
      </c>
      <c r="C4" s="12"/>
      <c r="D4" s="12"/>
      <c r="E4" s="12"/>
      <c r="F4" s="12"/>
      <c r="G4" s="12"/>
      <c r="H4" s="12"/>
      <c r="I4" s="12"/>
      <c r="J4" s="12"/>
      <c r="K4" s="48" t="str">
        <f>IF(OR(Alunos!B4=0,$K$3=0),"",SUMPRODUCT(C4:J4,$C$3:$J$3)/$K$3)</f>
        <v/>
      </c>
    </row>
    <row r="5" spans="1:11">
      <c r="A5" s="17">
        <f>IF(Alunos!A5=0,"",Alunos!A5)</f>
        <v>2</v>
      </c>
      <c r="B5" s="36" t="str">
        <f>IF(Alunos!B5=0,"",Alunos!B5)</f>
        <v/>
      </c>
      <c r="C5" s="10"/>
      <c r="D5" s="10"/>
      <c r="E5" s="10"/>
      <c r="F5" s="10"/>
      <c r="G5" s="10"/>
      <c r="H5" s="10"/>
      <c r="I5" s="10"/>
      <c r="J5" s="10"/>
      <c r="K5" s="33" t="str">
        <f>IF(Alunos!B5=0,"",SUMPRODUCT(C5:J5,$C$3:$J$3)/$K$3)</f>
        <v/>
      </c>
    </row>
    <row r="6" spans="1:11">
      <c r="A6" s="18">
        <f>IF(Alunos!A6=0,"",Alunos!A6)</f>
        <v>3</v>
      </c>
      <c r="B6" s="35" t="str">
        <f>IF(Alunos!B6=0,"",Alunos!B6)</f>
        <v/>
      </c>
      <c r="C6" s="12"/>
      <c r="D6" s="12"/>
      <c r="E6" s="12"/>
      <c r="F6" s="12"/>
      <c r="G6" s="12"/>
      <c r="H6" s="12"/>
      <c r="I6" s="12"/>
      <c r="J6" s="12"/>
      <c r="K6" s="48" t="str">
        <f>IF(Alunos!B6=0,"",SUMPRODUCT(C6:J6,$C$3:$J$3)/$K$3)</f>
        <v/>
      </c>
    </row>
    <row r="7" spans="1:11">
      <c r="A7" s="17">
        <f>IF(Alunos!A7=0,"",Alunos!A7)</f>
        <v>4</v>
      </c>
      <c r="B7" s="36" t="str">
        <f>IF(Alunos!B7=0,"",Alunos!B7)</f>
        <v/>
      </c>
      <c r="C7" s="10"/>
      <c r="D7" s="10"/>
      <c r="E7" s="10"/>
      <c r="F7" s="10"/>
      <c r="G7" s="10"/>
      <c r="H7" s="10"/>
      <c r="I7" s="10"/>
      <c r="J7" s="10"/>
      <c r="K7" s="33" t="str">
        <f>IF(Alunos!B7=0,"",SUMPRODUCT(C7:J7,$C$3:$J$3)/$K$3)</f>
        <v/>
      </c>
    </row>
    <row r="8" spans="1:11">
      <c r="A8" s="18">
        <f>IF(Alunos!A8=0,"",Alunos!A8)</f>
        <v>5</v>
      </c>
      <c r="B8" s="37" t="str">
        <f>IF(Alunos!B8=0,"",Alunos!B8)</f>
        <v/>
      </c>
      <c r="C8" s="12"/>
      <c r="D8" s="12"/>
      <c r="E8" s="12"/>
      <c r="F8" s="12"/>
      <c r="G8" s="12"/>
      <c r="H8" s="12"/>
      <c r="I8" s="12"/>
      <c r="J8" s="12"/>
      <c r="K8" s="48" t="str">
        <f>IF(Alunos!B8=0,"",SUMPRODUCT(C8:J8,$C$3:$J$3)/$K$3)</f>
        <v/>
      </c>
    </row>
    <row r="9" spans="1:11">
      <c r="A9" s="17">
        <f>IF(Alunos!A9=0,"",Alunos!A9)</f>
        <v>6</v>
      </c>
      <c r="B9" s="36" t="str">
        <f>IF(Alunos!B9=0,"",Alunos!B9)</f>
        <v/>
      </c>
      <c r="C9" s="10"/>
      <c r="D9" s="10"/>
      <c r="E9" s="10"/>
      <c r="F9" s="10"/>
      <c r="G9" s="10"/>
      <c r="H9" s="10"/>
      <c r="I9" s="10"/>
      <c r="J9" s="10"/>
      <c r="K9" s="33" t="str">
        <f>IF(Alunos!B9=0,"",SUMPRODUCT(C9:J9,$C$3:$J$3)/$K$3)</f>
        <v/>
      </c>
    </row>
    <row r="10" spans="1:11">
      <c r="A10" s="18">
        <f>IF(Alunos!A10=0,"",Alunos!A10)</f>
        <v>7</v>
      </c>
      <c r="B10" s="35" t="str">
        <f>IF(Alunos!B10=0,"",Alunos!B10)</f>
        <v/>
      </c>
      <c r="C10" s="12"/>
      <c r="D10" s="12"/>
      <c r="E10" s="12"/>
      <c r="F10" s="12"/>
      <c r="G10" s="12"/>
      <c r="H10" s="12"/>
      <c r="I10" s="12"/>
      <c r="J10" s="12"/>
      <c r="K10" s="48" t="str">
        <f>IF(Alunos!B10=0,"",SUMPRODUCT(C10:J10,$C$3:$J$3)/$K$3)</f>
        <v/>
      </c>
    </row>
    <row r="11" spans="1:11">
      <c r="A11" s="17">
        <f>IF(Alunos!A11=0,"",Alunos!A11)</f>
        <v>8</v>
      </c>
      <c r="B11" s="36" t="str">
        <f>IF(Alunos!B11=0,"",Alunos!B11)</f>
        <v/>
      </c>
      <c r="C11" s="10"/>
      <c r="D11" s="10"/>
      <c r="E11" s="10"/>
      <c r="F11" s="10"/>
      <c r="G11" s="10"/>
      <c r="H11" s="10"/>
      <c r="I11" s="10"/>
      <c r="J11" s="10"/>
      <c r="K11" s="33" t="str">
        <f>IF(Alunos!B11=0,"",SUMPRODUCT(C11:J11,$C$3:$J$3)/$K$3)</f>
        <v/>
      </c>
    </row>
    <row r="12" spans="1:11">
      <c r="A12" s="18">
        <f>IF(Alunos!A12=0,"",Alunos!A12)</f>
        <v>9</v>
      </c>
      <c r="B12" s="35" t="str">
        <f>IF(Alunos!B12=0,"",Alunos!B12)</f>
        <v/>
      </c>
      <c r="C12" s="12"/>
      <c r="D12" s="12"/>
      <c r="E12" s="12"/>
      <c r="F12" s="12"/>
      <c r="G12" s="12"/>
      <c r="H12" s="12"/>
      <c r="I12" s="12"/>
      <c r="J12" s="12"/>
      <c r="K12" s="48" t="str">
        <f>IF(Alunos!B12=0,"",SUMPRODUCT(C12:J12,$C$3:$J$3)/$K$3)</f>
        <v/>
      </c>
    </row>
    <row r="13" spans="1:11">
      <c r="A13" s="17">
        <f>IF(Alunos!A13=0,"",Alunos!A13)</f>
        <v>10</v>
      </c>
      <c r="B13" s="36" t="str">
        <f>IF(Alunos!B13=0,"",Alunos!B13)</f>
        <v/>
      </c>
      <c r="C13" s="10"/>
      <c r="D13" s="10"/>
      <c r="E13" s="10"/>
      <c r="F13" s="10"/>
      <c r="G13" s="10"/>
      <c r="H13" s="10"/>
      <c r="I13" s="10"/>
      <c r="J13" s="10"/>
      <c r="K13" s="33" t="str">
        <f>IF(Alunos!B13=0,"",SUMPRODUCT(C13:J13,$C$3:$J$3)/$K$3)</f>
        <v/>
      </c>
    </row>
    <row r="14" spans="1:11">
      <c r="A14" s="18">
        <f>IF(Alunos!A14=0,"",Alunos!A14)</f>
        <v>11</v>
      </c>
      <c r="B14" s="35" t="str">
        <f>IF(Alunos!B14=0,"",Alunos!B14)</f>
        <v/>
      </c>
      <c r="C14" s="12"/>
      <c r="D14" s="12"/>
      <c r="E14" s="12"/>
      <c r="F14" s="12"/>
      <c r="G14" s="12"/>
      <c r="H14" s="12"/>
      <c r="I14" s="12"/>
      <c r="J14" s="12"/>
      <c r="K14" s="48" t="str">
        <f>IF(Alunos!B14=0,"",SUMPRODUCT(C14:J14,$C$3:$J$3)/$K$3)</f>
        <v/>
      </c>
    </row>
    <row r="15" spans="1:11">
      <c r="A15" s="17">
        <f>IF(Alunos!A15=0,"",Alunos!A15)</f>
        <v>12</v>
      </c>
      <c r="B15" s="36" t="str">
        <f>IF(Alunos!B15=0,"",Alunos!B15)</f>
        <v/>
      </c>
      <c r="C15" s="10"/>
      <c r="D15" s="10"/>
      <c r="E15" s="10"/>
      <c r="F15" s="10"/>
      <c r="G15" s="10"/>
      <c r="H15" s="10"/>
      <c r="I15" s="10"/>
      <c r="J15" s="10"/>
      <c r="K15" s="33" t="str">
        <f>IF(Alunos!B15=0,"",SUMPRODUCT(C15:J15,$C$3:$J$3)/$K$3)</f>
        <v/>
      </c>
    </row>
    <row r="16" spans="1:11">
      <c r="A16" s="18">
        <f>IF(Alunos!A16=0,"",Alunos!A16)</f>
        <v>13</v>
      </c>
      <c r="B16" s="35" t="str">
        <f>IF(Alunos!B16=0,"",Alunos!B16)</f>
        <v/>
      </c>
      <c r="C16" s="12"/>
      <c r="D16" s="12"/>
      <c r="E16" s="12"/>
      <c r="F16" s="12"/>
      <c r="G16" s="12"/>
      <c r="H16" s="12"/>
      <c r="I16" s="12"/>
      <c r="J16" s="12"/>
      <c r="K16" s="48" t="str">
        <f>IF(Alunos!B16=0,"",SUMPRODUCT(C16:J16,$C$3:$J$3)/$K$3)</f>
        <v/>
      </c>
    </row>
    <row r="17" spans="1:11">
      <c r="A17" s="17">
        <f>IF(Alunos!A17=0,"",Alunos!A17)</f>
        <v>14</v>
      </c>
      <c r="B17" s="36" t="str">
        <f>IF(Alunos!B17=0,"",Alunos!B17)</f>
        <v/>
      </c>
      <c r="C17" s="10"/>
      <c r="D17" s="10"/>
      <c r="E17" s="10"/>
      <c r="F17" s="10"/>
      <c r="G17" s="10"/>
      <c r="H17" s="10"/>
      <c r="I17" s="10"/>
      <c r="J17" s="10"/>
      <c r="K17" s="33" t="str">
        <f>IF(Alunos!B17=0,"",SUMPRODUCT(C17:J17,$C$3:$J$3)/$K$3)</f>
        <v/>
      </c>
    </row>
    <row r="18" spans="1:11">
      <c r="A18" s="18">
        <f>IF(Alunos!A18=0,"",Alunos!A18)</f>
        <v>15</v>
      </c>
      <c r="B18" s="35" t="str">
        <f>IF(Alunos!B18=0,"",Alunos!B18)</f>
        <v/>
      </c>
      <c r="C18" s="12"/>
      <c r="D18" s="12"/>
      <c r="E18" s="12"/>
      <c r="F18" s="12"/>
      <c r="G18" s="12"/>
      <c r="H18" s="12"/>
      <c r="I18" s="12"/>
      <c r="J18" s="12"/>
      <c r="K18" s="48" t="str">
        <f>IF(Alunos!B18=0,"",SUMPRODUCT(C18:J18,$C$3:$J$3)/$K$3)</f>
        <v/>
      </c>
    </row>
    <row r="19" spans="1:11">
      <c r="A19" s="17">
        <f>IF(Alunos!A19=0,"",Alunos!A19)</f>
        <v>16</v>
      </c>
      <c r="B19" s="36" t="str">
        <f>IF(Alunos!B19=0,"",Alunos!B19)</f>
        <v/>
      </c>
      <c r="C19" s="10"/>
      <c r="D19" s="10"/>
      <c r="E19" s="10"/>
      <c r="F19" s="10"/>
      <c r="G19" s="10"/>
      <c r="H19" s="10"/>
      <c r="I19" s="10"/>
      <c r="J19" s="10"/>
      <c r="K19" s="33" t="str">
        <f>IF(Alunos!B19=0,"",SUMPRODUCT(C19:J19,$C$3:$J$3)/$K$3)</f>
        <v/>
      </c>
    </row>
    <row r="20" spans="1:11">
      <c r="A20" s="18">
        <f>IF(Alunos!A20=0,"",Alunos!A20)</f>
        <v>17</v>
      </c>
      <c r="B20" s="35" t="str">
        <f>IF(Alunos!B20=0,"",Alunos!B20)</f>
        <v/>
      </c>
      <c r="C20" s="12"/>
      <c r="D20" s="12"/>
      <c r="E20" s="12"/>
      <c r="F20" s="12"/>
      <c r="G20" s="12"/>
      <c r="H20" s="12"/>
      <c r="I20" s="12"/>
      <c r="J20" s="12"/>
      <c r="K20" s="48" t="str">
        <f>IF(Alunos!B20=0,"",SUMPRODUCT(C20:J20,$C$3:$J$3)/$K$3)</f>
        <v/>
      </c>
    </row>
    <row r="21" spans="1:11">
      <c r="A21" s="17">
        <f>IF(Alunos!A21=0,"",Alunos!A21)</f>
        <v>18</v>
      </c>
      <c r="B21" s="36" t="str">
        <f>IF(Alunos!B21=0,"",Alunos!B21)</f>
        <v/>
      </c>
      <c r="C21" s="10"/>
      <c r="D21" s="10"/>
      <c r="E21" s="10"/>
      <c r="F21" s="10"/>
      <c r="G21" s="10"/>
      <c r="H21" s="10"/>
      <c r="I21" s="10"/>
      <c r="J21" s="10"/>
      <c r="K21" s="33" t="str">
        <f>IF(Alunos!B21=0,"",SUMPRODUCT(C21:J21,$C$3:$J$3)/$K$3)</f>
        <v/>
      </c>
    </row>
    <row r="22" spans="1:11">
      <c r="A22" s="18">
        <f>IF(Alunos!A22=0,"",Alunos!A22)</f>
        <v>19</v>
      </c>
      <c r="B22" s="35" t="str">
        <f>IF(Alunos!B22=0,"",Alunos!B22)</f>
        <v/>
      </c>
      <c r="C22" s="12"/>
      <c r="D22" s="12"/>
      <c r="E22" s="12"/>
      <c r="F22" s="12"/>
      <c r="G22" s="12"/>
      <c r="H22" s="12"/>
      <c r="I22" s="12"/>
      <c r="J22" s="12"/>
      <c r="K22" s="48" t="str">
        <f>IF(Alunos!B22=0,"",SUMPRODUCT(C22:J22,$C$3:$J$3)/$K$3)</f>
        <v/>
      </c>
    </row>
    <row r="23" spans="1:11">
      <c r="A23" s="17">
        <f>IF(Alunos!A23=0,"",Alunos!A23)</f>
        <v>20</v>
      </c>
      <c r="B23" s="36" t="str">
        <f>IF(Alunos!B23=0,"",Alunos!B23)</f>
        <v/>
      </c>
      <c r="C23" s="10"/>
      <c r="D23" s="10"/>
      <c r="E23" s="10"/>
      <c r="F23" s="10"/>
      <c r="G23" s="10"/>
      <c r="H23" s="10"/>
      <c r="I23" s="10"/>
      <c r="J23" s="10"/>
      <c r="K23" s="33" t="str">
        <f>IF(Alunos!B23=0,"",SUMPRODUCT(C23:J23,$C$3:$J$3)/$K$3)</f>
        <v/>
      </c>
    </row>
    <row r="24" spans="1:11">
      <c r="A24" s="18">
        <f>IF(Alunos!A24=0,"",Alunos!A24)</f>
        <v>21</v>
      </c>
      <c r="B24" s="35" t="str">
        <f>IF(Alunos!B24=0,"",Alunos!B24)</f>
        <v/>
      </c>
      <c r="C24" s="12"/>
      <c r="D24" s="12"/>
      <c r="E24" s="12"/>
      <c r="F24" s="12"/>
      <c r="G24" s="12"/>
      <c r="H24" s="12"/>
      <c r="I24" s="12"/>
      <c r="J24" s="12"/>
      <c r="K24" s="48" t="str">
        <f>IF(Alunos!B24=0,"",SUMPRODUCT(C24:J24,$C$3:$J$3)/$K$3)</f>
        <v/>
      </c>
    </row>
    <row r="25" spans="1:11">
      <c r="A25" s="17">
        <f>IF(Alunos!A25=0,"",Alunos!A25)</f>
        <v>22</v>
      </c>
      <c r="B25" s="36" t="str">
        <f>IF(Alunos!B25=0,"",Alunos!B25)</f>
        <v/>
      </c>
      <c r="C25" s="10"/>
      <c r="D25" s="10"/>
      <c r="E25" s="10"/>
      <c r="F25" s="10"/>
      <c r="G25" s="10"/>
      <c r="H25" s="10"/>
      <c r="I25" s="10"/>
      <c r="J25" s="10"/>
      <c r="K25" s="33" t="str">
        <f>IF(Alunos!B25=0,"",SUMPRODUCT(C25:J25,$C$3:$J$3)/$K$3)</f>
        <v/>
      </c>
    </row>
    <row r="26" spans="1:11">
      <c r="A26" s="18">
        <f>IF(Alunos!A26=0,"",Alunos!A26)</f>
        <v>23</v>
      </c>
      <c r="B26" s="35" t="str">
        <f>IF(Alunos!B26=0,"",Alunos!B26)</f>
        <v/>
      </c>
      <c r="C26" s="12"/>
      <c r="D26" s="12"/>
      <c r="E26" s="12"/>
      <c r="F26" s="12"/>
      <c r="G26" s="12"/>
      <c r="H26" s="12"/>
      <c r="I26" s="12"/>
      <c r="J26" s="12"/>
      <c r="K26" s="48" t="str">
        <f>IF(Alunos!B26=0,"",SUMPRODUCT(C26:J26,$C$3:$J$3)/$K$3)</f>
        <v/>
      </c>
    </row>
    <row r="27" spans="1:11">
      <c r="A27" s="17">
        <f>IF(Alunos!A27=0,"",Alunos!A27)</f>
        <v>24</v>
      </c>
      <c r="B27" s="36" t="str">
        <f>IF(Alunos!B27=0,"",Alunos!B27)</f>
        <v/>
      </c>
      <c r="C27" s="10"/>
      <c r="D27" s="10"/>
      <c r="E27" s="10"/>
      <c r="F27" s="10"/>
      <c r="G27" s="10"/>
      <c r="H27" s="10"/>
      <c r="I27" s="10"/>
      <c r="J27" s="10"/>
      <c r="K27" s="33" t="str">
        <f>IF(Alunos!B27=0,"",SUMPRODUCT(C27:J27,$C$3:$J$3)/$K$3)</f>
        <v/>
      </c>
    </row>
    <row r="28" spans="1:11">
      <c r="A28" s="18">
        <f>IF(Alunos!A28=0,"",Alunos!A28)</f>
        <v>25</v>
      </c>
      <c r="B28" s="35" t="str">
        <f>IF(Alunos!B28=0,"",Alunos!B28)</f>
        <v/>
      </c>
      <c r="C28" s="12"/>
      <c r="D28" s="12"/>
      <c r="E28" s="12"/>
      <c r="F28" s="12"/>
      <c r="G28" s="12"/>
      <c r="H28" s="12"/>
      <c r="I28" s="12"/>
      <c r="J28" s="12"/>
      <c r="K28" s="48" t="str">
        <f>IF(Alunos!B28=0,"",SUMPRODUCT(C28:J28,$C$3:$J$3)/$K$3)</f>
        <v/>
      </c>
    </row>
    <row r="29" spans="1:11">
      <c r="A29" s="17">
        <f>IF(Alunos!A29=0,"",Alunos!A29)</f>
        <v>26</v>
      </c>
      <c r="B29" s="36" t="str">
        <f>IF(Alunos!B29=0,"",Alunos!B29)</f>
        <v/>
      </c>
      <c r="C29" s="10"/>
      <c r="D29" s="10"/>
      <c r="E29" s="10"/>
      <c r="F29" s="10"/>
      <c r="G29" s="10"/>
      <c r="H29" s="10"/>
      <c r="I29" s="10"/>
      <c r="J29" s="10"/>
      <c r="K29" s="33" t="str">
        <f>IF(Alunos!B29=0,"",SUMPRODUCT(C29:J29,$C$3:$J$3)/$K$3)</f>
        <v/>
      </c>
    </row>
    <row r="30" spans="1:11">
      <c r="A30" s="18">
        <f>IF(Alunos!A30=0,"",Alunos!A30)</f>
        <v>27</v>
      </c>
      <c r="B30" s="35" t="str">
        <f>IF(Alunos!B30=0,"",Alunos!B30)</f>
        <v/>
      </c>
      <c r="C30" s="12"/>
      <c r="D30" s="12"/>
      <c r="E30" s="12"/>
      <c r="F30" s="12"/>
      <c r="G30" s="12"/>
      <c r="H30" s="12"/>
      <c r="I30" s="12"/>
      <c r="J30" s="12"/>
      <c r="K30" s="48" t="str">
        <f>IF(Alunos!B30=0,"",SUMPRODUCT(C30:J30,$C$3:$J$3)/$K$3)</f>
        <v/>
      </c>
    </row>
    <row r="31" spans="1:11">
      <c r="A31" s="17">
        <f>IF(Alunos!A31=0,"",Alunos!A31)</f>
        <v>28</v>
      </c>
      <c r="B31" s="38" t="str">
        <f>IF(Alunos!B31=0,"",Alunos!B31)</f>
        <v/>
      </c>
      <c r="C31" s="10"/>
      <c r="D31" s="10"/>
      <c r="E31" s="10"/>
      <c r="F31" s="10"/>
      <c r="G31" s="10"/>
      <c r="H31" s="10"/>
      <c r="I31" s="10"/>
      <c r="J31" s="10"/>
      <c r="K31" s="33" t="str">
        <f>IF(Alunos!B31=0,"",SUMPRODUCT(C31:J31,$C$3:$J$3)/$K$3)</f>
        <v/>
      </c>
    </row>
  </sheetData>
  <sheetProtection password="D16F" sheet="1" objects="1" scenarios="1" selectLockedCells="1"/>
  <mergeCells count="4">
    <mergeCell ref="C1:J1"/>
    <mergeCell ref="K1:K2"/>
    <mergeCell ref="A1:B1"/>
    <mergeCell ref="A2:B2"/>
  </mergeCells>
  <phoneticPr fontId="3" type="noConversion"/>
  <conditionalFormatting sqref="E9">
    <cfRule type="cellIs" dxfId="180" priority="1" stopIfTrue="1" operator="equal">
      <formula>"Pesos errados"</formula>
    </cfRule>
  </conditionalFormatting>
  <conditionalFormatting sqref="K3">
    <cfRule type="cellIs" dxfId="179" priority="2" stopIfTrue="1" operator="notEqual">
      <formula>1</formula>
    </cfRule>
  </conditionalFormatting>
  <conditionalFormatting sqref="B4 B6 B8 B10 B12 B14 B16 B18 B20 B22 B24 B26 B28 B30">
    <cfRule type="cellIs" dxfId="178" priority="3" stopIfTrue="1" operator="equal">
      <formula>0</formula>
    </cfRule>
  </conditionalFormatting>
  <conditionalFormatting sqref="B5 B7 B9 B11 B13 B15 B17 B19 B21 B23 B25 B27 B29 B31">
    <cfRule type="cellIs" dxfId="177" priority="4" stopIfTrue="1" operator="equal">
      <formula>0</formula>
    </cfRule>
  </conditionalFormatting>
  <conditionalFormatting sqref="K1:K2">
    <cfRule type="cellIs" dxfId="176" priority="5" stopIfTrue="1" operator="equal">
      <formula>"Pesos errados"</formula>
    </cfRule>
  </conditionalFormatting>
  <conditionalFormatting sqref="K4:K31">
    <cfRule type="cellIs" dxfId="175" priority="6" stopIfTrue="1" operator="lessThan">
      <formula>49.5</formula>
    </cfRule>
  </conditionalFormatting>
  <dataValidations count="2">
    <dataValidation type="whole" allowBlank="1" showInputMessage="1" showErrorMessage="1" errorTitle="Pontuações de Outros" error="Deve ser inserida uma classificação entre 0 e 100" promptTitle="Pontuações de Outros" prompt="Deve ser inserida uma classificação entre 0 e 100" sqref="C4:J31">
      <formula1>0</formula1>
      <formula2>100</formula2>
    </dataValidation>
    <dataValidation type="decimal" allowBlank="1" showInputMessage="1" showErrorMessage="1" errorTitle="Ponderação" error="Peso entre 0 e 100" promptTitle="Ponderação" prompt="Atribua um peso entre 0 e 100 a esta nota, de forma a obter uma soma de 100, à totalidade das notas, em cada período" sqref="C3:J3">
      <formula1>0</formula1>
      <formula2>1</formula2>
    </dataValidation>
  </dataValidations>
  <hyperlinks>
    <hyperlink ref="A1" location="Índice!A1" display="Voltar ao Índice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>
    <oddHeader>&amp;L&amp;F&amp;R&amp;A</oddHeader>
    <oddFooter>&amp;L&amp;D / &amp;T&amp;REBI Eixo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lha13" enableFormatConditionsCalculation="0">
    <tabColor indexed="34"/>
    <pageSetUpPr fitToPage="1"/>
  </sheetPr>
  <dimension ref="A1:V40"/>
  <sheetViews>
    <sheetView showGridLines="0" showRowColHeaders="0" topLeftCell="I1" workbookViewId="0">
      <selection activeCell="E4" sqref="E4:K5"/>
    </sheetView>
  </sheetViews>
  <sheetFormatPr defaultRowHeight="12.75"/>
  <cols>
    <col min="1" max="1" width="3" style="4" customWidth="1"/>
    <col min="2" max="2" width="24.7109375" style="6" customWidth="1"/>
    <col min="3" max="3" width="12.140625" style="7" customWidth="1"/>
    <col min="4" max="4" width="9.7109375" style="4" customWidth="1"/>
    <col min="5" max="14" width="9.7109375" style="8" customWidth="1"/>
    <col min="15" max="15" width="9.7109375" style="6" customWidth="1"/>
    <col min="16" max="16" width="12.85546875" style="6" customWidth="1"/>
    <col min="17" max="19" width="6.42578125" style="97" hidden="1" customWidth="1"/>
    <col min="20" max="21" width="5.7109375" style="20" customWidth="1"/>
    <col min="22" max="22" width="12.28515625" style="20" customWidth="1"/>
    <col min="23" max="16384" width="9.140625" style="6"/>
  </cols>
  <sheetData>
    <row r="1" spans="1:22" ht="15.75" customHeight="1">
      <c r="A1" s="373" t="s">
        <v>53</v>
      </c>
      <c r="B1" s="345"/>
      <c r="C1" s="361" t="s">
        <v>54</v>
      </c>
      <c r="D1" s="362"/>
      <c r="E1" s="353" t="s">
        <v>1</v>
      </c>
      <c r="F1" s="353"/>
      <c r="G1" s="353"/>
      <c r="H1" s="353"/>
      <c r="I1" s="353"/>
      <c r="J1" s="353"/>
      <c r="K1" s="353"/>
      <c r="L1" s="371" t="s">
        <v>0</v>
      </c>
      <c r="M1" s="351"/>
      <c r="N1" s="351"/>
      <c r="O1" s="357" t="s">
        <v>0</v>
      </c>
      <c r="P1" s="358"/>
      <c r="Q1" s="369" t="s">
        <v>15</v>
      </c>
      <c r="R1" s="368" t="s">
        <v>121</v>
      </c>
      <c r="S1" s="368" t="s">
        <v>122</v>
      </c>
      <c r="T1" s="365" t="s">
        <v>117</v>
      </c>
      <c r="U1" s="365" t="s">
        <v>118</v>
      </c>
      <c r="V1" s="365" t="s">
        <v>113</v>
      </c>
    </row>
    <row r="2" spans="1:22" ht="13.5" customHeight="1">
      <c r="A2" s="342" t="s">
        <v>32</v>
      </c>
      <c r="B2" s="343"/>
      <c r="C2" s="363"/>
      <c r="D2" s="364"/>
      <c r="E2" s="141" t="s">
        <v>5</v>
      </c>
      <c r="F2" s="121" t="s">
        <v>8</v>
      </c>
      <c r="G2" s="121" t="s">
        <v>10</v>
      </c>
      <c r="H2" s="166" t="s">
        <v>6</v>
      </c>
      <c r="I2" s="166" t="s">
        <v>7</v>
      </c>
      <c r="J2" s="166" t="s">
        <v>9</v>
      </c>
      <c r="K2" s="166" t="s">
        <v>11</v>
      </c>
      <c r="L2" s="142" t="s">
        <v>23</v>
      </c>
      <c r="M2" s="122" t="s">
        <v>24</v>
      </c>
      <c r="N2" s="122" t="s">
        <v>4</v>
      </c>
      <c r="O2" s="359"/>
      <c r="P2" s="360"/>
      <c r="Q2" s="369"/>
      <c r="R2" s="368"/>
      <c r="S2" s="368"/>
      <c r="T2" s="366"/>
      <c r="U2" s="366"/>
      <c r="V2" s="366"/>
    </row>
    <row r="3" spans="1:22">
      <c r="A3" s="25" t="s">
        <v>13</v>
      </c>
      <c r="B3" s="26" t="s">
        <v>14</v>
      </c>
      <c r="C3" s="30" t="s">
        <v>16</v>
      </c>
      <c r="D3" s="27">
        <f>SUM(E3:N3)</f>
        <v>0.39999999999999997</v>
      </c>
      <c r="E3" s="143">
        <f>Critérios!G10</f>
        <v>0.08</v>
      </c>
      <c r="F3" s="143">
        <f>Critérios!G11</f>
        <v>0.04</v>
      </c>
      <c r="G3" s="143">
        <f>Critérios!G9</f>
        <v>0.04</v>
      </c>
      <c r="H3" s="168">
        <f>Critérios!G6</f>
        <v>0.08</v>
      </c>
      <c r="I3" s="168">
        <f>Critérios!G8</f>
        <v>0.08</v>
      </c>
      <c r="J3" s="168">
        <f>Critérios!G7</f>
        <v>0.04</v>
      </c>
      <c r="K3" s="168">
        <f>Critérios!G5</f>
        <v>0.04</v>
      </c>
      <c r="L3" s="144">
        <f>Critérios!H13/2</f>
        <v>0</v>
      </c>
      <c r="M3" s="144">
        <f>Critérios!H13/2</f>
        <v>0</v>
      </c>
      <c r="N3" s="144" t="str">
        <f>Critérios!I19</f>
        <v>Alterar</v>
      </c>
      <c r="O3" s="49" t="s">
        <v>55</v>
      </c>
      <c r="P3" s="30" t="s">
        <v>16</v>
      </c>
      <c r="Q3" s="369"/>
      <c r="R3" s="368"/>
      <c r="S3" s="368"/>
      <c r="T3" s="367"/>
      <c r="U3" s="367"/>
      <c r="V3" s="367"/>
    </row>
    <row r="4" spans="1:22">
      <c r="A4" s="18">
        <f>IF(Alunos!A4=0,"",Alunos!A4)</f>
        <v>1</v>
      </c>
      <c r="B4" s="35" t="str">
        <f>IF(Alunos!B4=0,"",Alunos!B4)</f>
        <v/>
      </c>
      <c r="C4" s="31" t="str">
        <f>IF(Alunos!B4=0,"",IF(Q4&lt;7,"A preencher",IF(AND(D4&gt;=0,D4&lt;19.5),"Nível 1",IF(AND(D4&gt;=19.5,D4&lt;49.5),"Nível 2",IF(AND(D4&gt;=49.5,D4&lt;69.5),"Nível 3",IF(AND(D4&gt;=69.5,D4&lt;89.5),"Nível 4","Nível 5"))))))</f>
        <v/>
      </c>
      <c r="D4" s="32" t="str">
        <f>IF(Alunos!B4=0,"",('1º Período'!S4*Critérios!$B$25+'2º Período'!S4*Critérios!$D$25)/(Critérios!$B$25+Critérios!$D$25))</f>
        <v/>
      </c>
      <c r="E4" s="23"/>
      <c r="F4" s="23"/>
      <c r="G4" s="23"/>
      <c r="H4" s="23"/>
      <c r="I4" s="23"/>
      <c r="J4" s="23"/>
      <c r="K4" s="23"/>
      <c r="L4" s="22" t="str">
        <f>'3º teste'!E4</f>
        <v/>
      </c>
      <c r="M4" s="22" t="str">
        <f>'4º teste'!E4</f>
        <v/>
      </c>
      <c r="N4" s="22" t="str">
        <f>'Outros 2ºP'!K4</f>
        <v/>
      </c>
      <c r="O4" s="32" t="str">
        <f>IF(OR(Alunos!B4=0,AND(L4="",M4="",N4="")),"",SUMPRODUCT($L$3:$N$3,L4:N4)/SUM($L$3:$N$3))</f>
        <v/>
      </c>
      <c r="P4" s="31" t="str">
        <f>IF(Alunos!B4=0,"",IF(O4="","A preencher",IF(AND(O4&gt;=0,O4&lt;19.5),"Nível 1",IF(AND(O4&gt;=19.5,O4&lt;49.5),"Nível 2",IF(AND(O4&gt;=49.5,O4&lt;69.5),"Nível 3",IF(AND(O4&gt;=69.5,O4&lt;89.5),"Nível 4","Nível 5"))))))</f>
        <v/>
      </c>
      <c r="Q4" s="95">
        <f>COUNTA(E4:K4)</f>
        <v>0</v>
      </c>
      <c r="R4" s="175" t="str">
        <f>IF(Alunos!B4=0,"",SUMPRODUCT(E4:K4,$E$3:$K$3)/(3*SUM($E$3:$K$3))*100)</f>
        <v/>
      </c>
      <c r="S4" s="175" t="str">
        <f>IF(Alunos!B4=0,"",R4*SUM($E$3:$K$3)+O4*SUM($L$3:$N$3))</f>
        <v/>
      </c>
      <c r="T4" s="31" t="str">
        <f>IF('1º Período'!T4=0,"",'1º Período'!T4)</f>
        <v/>
      </c>
      <c r="U4" s="164"/>
      <c r="V4" s="164"/>
    </row>
    <row r="5" spans="1:22">
      <c r="A5" s="17">
        <f>IF(Alunos!A5=0,"",Alunos!A5)</f>
        <v>2</v>
      </c>
      <c r="B5" s="36" t="str">
        <f>IF(Alunos!B5=0,"",Alunos!B5)</f>
        <v/>
      </c>
      <c r="C5" s="17" t="str">
        <f>IF(Alunos!B5=0,"",IF(Q5&lt;7,"A preencher",IF(AND(D5&gt;=0,D5&lt;19.5),"Nível 1",IF(AND(D5&gt;=19.5,D5&lt;49.5),"Nível 2",IF(AND(D5&gt;=49.5,D5&lt;69.5),"Nível 3",IF(AND(D5&gt;=69.5,D5&lt;89.5),"Nível 4","Nível 5"))))))</f>
        <v/>
      </c>
      <c r="D5" s="33" t="str">
        <f>IF(Alunos!B5=0,"",('1º Período'!S5*Critérios!$B$25+'2º Período'!S5*Critérios!$D$25)/(Critérios!$B$25+Critérios!$D$25))</f>
        <v/>
      </c>
      <c r="E5" s="10"/>
      <c r="F5" s="10"/>
      <c r="G5" s="10"/>
      <c r="H5" s="10"/>
      <c r="I5" s="10"/>
      <c r="J5" s="10"/>
      <c r="K5" s="10"/>
      <c r="L5" s="11" t="str">
        <f>'3º teste'!E5</f>
        <v/>
      </c>
      <c r="M5" s="11" t="str">
        <f>'4º teste'!E5</f>
        <v/>
      </c>
      <c r="N5" s="11" t="str">
        <f>'Outros 2ºP'!K5</f>
        <v/>
      </c>
      <c r="O5" s="33" t="str">
        <f>IF(OR(Alunos!B5=0,AND(L5="",M5="",N5="")),"",SUMPRODUCT($L$3:$N$3,L5:N5)/SUM($L$3:$N$3))</f>
        <v/>
      </c>
      <c r="P5" s="17" t="str">
        <f>IF(Alunos!B5=0,"",IF(O5="","A preencher",IF(AND(O5&gt;=0,O5&lt;19.5),"Nível 1",IF(AND(O5&gt;=19.5,O5&lt;49.5),"Nível 2",IF(AND(O5&gt;=49.5,O5&lt;69.5),"Nível 3",IF(AND(O5&gt;=69.5,O5&lt;89.5),"Nível 4","Nível 5"))))))</f>
        <v/>
      </c>
      <c r="Q5" s="95">
        <f t="shared" ref="Q5:Q31" si="0">COUNTA(E5:K5)</f>
        <v>0</v>
      </c>
      <c r="R5" s="175" t="str">
        <f>IF(Alunos!B5=0,"",SUMPRODUCT(E5:K5,$E$3:$K$3)/(3*SUM($E$3:$K$3))*100)</f>
        <v/>
      </c>
      <c r="S5" s="175" t="str">
        <f>IF(Alunos!B5=0,"",R5*SUM($E$3:$K$3)+O5*SUM($L$3:$N$3))</f>
        <v/>
      </c>
      <c r="T5" s="17" t="str">
        <f>IF('1º Período'!T5=0,"",'1º Período'!T5)</f>
        <v/>
      </c>
      <c r="U5" s="165"/>
      <c r="V5" s="165"/>
    </row>
    <row r="6" spans="1:22">
      <c r="A6" s="18">
        <f>IF(Alunos!A6=0,"",Alunos!A6)</f>
        <v>3</v>
      </c>
      <c r="B6" s="35" t="str">
        <f>IF(Alunos!B6=0,"",Alunos!B6)</f>
        <v/>
      </c>
      <c r="C6" s="31" t="str">
        <f>IF(Alunos!B6=0,"",IF(Q6&lt;7,"A preencher",IF(AND(D6&gt;=0,D6&lt;19.5),"Nível 1",IF(AND(D6&gt;=19.5,D6&lt;49.5),"Nível 2",IF(AND(D6&gt;=49.5,D6&lt;69.5),"Nível 3",IF(AND(D6&gt;=69.5,D6&lt;89.5),"Nível 4","Nível 5"))))))</f>
        <v/>
      </c>
      <c r="D6" s="32" t="str">
        <f>IF(Alunos!B6=0,"",('1º Período'!S6*Critérios!$B$25+'2º Período'!S6*Critérios!$D$25)/(Critérios!$B$25+Critérios!$D$25))</f>
        <v/>
      </c>
      <c r="E6" s="23"/>
      <c r="F6" s="23"/>
      <c r="G6" s="23"/>
      <c r="H6" s="23"/>
      <c r="I6" s="23"/>
      <c r="J6" s="23"/>
      <c r="K6" s="23"/>
      <c r="L6" s="22" t="str">
        <f>'3º teste'!E6</f>
        <v/>
      </c>
      <c r="M6" s="22" t="str">
        <f>'4º teste'!E6</f>
        <v/>
      </c>
      <c r="N6" s="22" t="str">
        <f>'Outros 2ºP'!K6</f>
        <v/>
      </c>
      <c r="O6" s="32" t="str">
        <f>IF(OR(Alunos!B6=0,AND(L6="",M6="",N6="")),"",SUMPRODUCT($L$3:$N$3,L6:N6)/SUM($L$3:$N$3))</f>
        <v/>
      </c>
      <c r="P6" s="31" t="str">
        <f>IF(Alunos!B6=0,"",IF(O6="","A preencher",IF(AND(O6&gt;=0,O6&lt;19.5),"Nível 1",IF(AND(O6&gt;=19.5,O6&lt;49.5),"Nível 2",IF(AND(O6&gt;=49.5,O6&lt;69.5),"Nível 3",IF(AND(O6&gt;=69.5,O6&lt;89.5),"Nível 4","Nível 5"))))))</f>
        <v/>
      </c>
      <c r="Q6" s="95">
        <f t="shared" si="0"/>
        <v>0</v>
      </c>
      <c r="R6" s="175" t="str">
        <f>IF(Alunos!B6=0,"",SUMPRODUCT(E6:K6,$E$3:$K$3)/(3*SUM($E$3:$K$3))*100)</f>
        <v/>
      </c>
      <c r="S6" s="175" t="str">
        <f>IF(Alunos!B6=0,"",R6*SUM($E$3:$K$3)+O6*SUM($L$3:$N$3))</f>
        <v/>
      </c>
      <c r="T6" s="31" t="str">
        <f>IF('1º Período'!T6=0,"",'1º Período'!T6)</f>
        <v/>
      </c>
      <c r="U6" s="164"/>
      <c r="V6" s="164"/>
    </row>
    <row r="7" spans="1:22">
      <c r="A7" s="17">
        <f>IF(Alunos!A7=0,"",Alunos!A7)</f>
        <v>4</v>
      </c>
      <c r="B7" s="36" t="str">
        <f>IF(Alunos!B7=0,"",Alunos!B7)</f>
        <v/>
      </c>
      <c r="C7" s="17" t="str">
        <f>IF(Alunos!B7=0,"",IF(Q7&lt;7,"A preencher",IF(AND(D7&gt;=0,D7&lt;19.5),"Nível 1",IF(AND(D7&gt;=19.5,D7&lt;49.5),"Nível 2",IF(AND(D7&gt;=49.5,D7&lt;69.5),"Nível 3",IF(AND(D7&gt;=69.5,D7&lt;89.5),"Nível 4","Nível 5"))))))</f>
        <v/>
      </c>
      <c r="D7" s="33" t="str">
        <f>IF(Alunos!B7=0,"",('1º Período'!S7*Critérios!$B$25+'2º Período'!S7*Critérios!$D$25)/(Critérios!$B$25+Critérios!$D$25))</f>
        <v/>
      </c>
      <c r="E7" s="10"/>
      <c r="F7" s="10"/>
      <c r="G7" s="10"/>
      <c r="H7" s="10"/>
      <c r="I7" s="10"/>
      <c r="J7" s="10"/>
      <c r="K7" s="10"/>
      <c r="L7" s="11" t="str">
        <f>'3º teste'!E7</f>
        <v/>
      </c>
      <c r="M7" s="11" t="str">
        <f>'4º teste'!E7</f>
        <v/>
      </c>
      <c r="N7" s="11" t="str">
        <f>'Outros 2ºP'!K7</f>
        <v/>
      </c>
      <c r="O7" s="33" t="str">
        <f>IF(OR(Alunos!B7=0,AND(L7="",M7="",N7="")),"",SUMPRODUCT($L$3:$N$3,L7:N7)/SUM($L$3:$N$3))</f>
        <v/>
      </c>
      <c r="P7" s="17" t="str">
        <f>IF(Alunos!B7=0,"",IF(O7="","A preencher",IF(AND(O7&gt;=0,O7&lt;19.5),"Nível 1",IF(AND(O7&gt;=19.5,O7&lt;49.5),"Nível 2",IF(AND(O7&gt;=49.5,O7&lt;69.5),"Nível 3",IF(AND(O7&gt;=69.5,O7&lt;89.5),"Nível 4","Nível 5"))))))</f>
        <v/>
      </c>
      <c r="Q7" s="95">
        <f t="shared" si="0"/>
        <v>0</v>
      </c>
      <c r="R7" s="175" t="str">
        <f>IF(Alunos!B7=0,"",SUMPRODUCT(E7:K7,$E$3:$K$3)/(3*SUM($E$3:$K$3))*100)</f>
        <v/>
      </c>
      <c r="S7" s="175" t="str">
        <f>IF(Alunos!B7=0,"",R7*SUM($E$3:$K$3)+O7*SUM($L$3:$N$3))</f>
        <v/>
      </c>
      <c r="T7" s="17" t="str">
        <f>IF('1º Período'!T7=0,"",'1º Período'!T7)</f>
        <v/>
      </c>
      <c r="U7" s="165"/>
      <c r="V7" s="165"/>
    </row>
    <row r="8" spans="1:22">
      <c r="A8" s="18">
        <f>IF(Alunos!A8=0,"",Alunos!A8)</f>
        <v>5</v>
      </c>
      <c r="B8" s="37" t="str">
        <f>IF(Alunos!B8=0,"",Alunos!B8)</f>
        <v/>
      </c>
      <c r="C8" s="31" t="str">
        <f>IF(Alunos!B8=0,"",IF(Q8&lt;7,"A preencher",IF(AND(D8&gt;=0,D8&lt;19.5),"Nível 1",IF(AND(D8&gt;=19.5,D8&lt;49.5),"Nível 2",IF(AND(D8&gt;=49.5,D8&lt;69.5),"Nível 3",IF(AND(D8&gt;=69.5,D8&lt;89.5),"Nível 4","Nível 5"))))))</f>
        <v/>
      </c>
      <c r="D8" s="32" t="str">
        <f>IF(Alunos!B8=0,"",('1º Período'!S8*Critérios!$B$25+'2º Período'!S8*Critérios!$D$25)/(Critérios!$B$25+Critérios!$D$25))</f>
        <v/>
      </c>
      <c r="E8" s="23"/>
      <c r="F8" s="23"/>
      <c r="G8" s="23"/>
      <c r="H8" s="23"/>
      <c r="I8" s="23"/>
      <c r="J8" s="23"/>
      <c r="K8" s="23"/>
      <c r="L8" s="22" t="str">
        <f>'3º teste'!E8</f>
        <v/>
      </c>
      <c r="M8" s="22" t="str">
        <f>'4º teste'!E8</f>
        <v/>
      </c>
      <c r="N8" s="22" t="str">
        <f>'Outros 2ºP'!K8</f>
        <v/>
      </c>
      <c r="O8" s="32" t="str">
        <f>IF(OR(Alunos!B8=0,AND(L8="",M8="",N8="")),"",SUMPRODUCT($L$3:$N$3,L8:N8)/SUM($L$3:$N$3))</f>
        <v/>
      </c>
      <c r="P8" s="31" t="str">
        <f>IF(Alunos!B8=0,"",IF(O8="","A preencher",IF(AND(O8&gt;=0,O8&lt;19.5),"Nível 1",IF(AND(O8&gt;=19.5,O8&lt;49.5),"Nível 2",IF(AND(O8&gt;=49.5,O8&lt;69.5),"Nível 3",IF(AND(O8&gt;=69.5,O8&lt;89.5),"Nível 4","Nível 5"))))))</f>
        <v/>
      </c>
      <c r="Q8" s="95">
        <f t="shared" si="0"/>
        <v>0</v>
      </c>
      <c r="R8" s="175" t="str">
        <f>IF(Alunos!B8=0,"",SUMPRODUCT(E8:K8,$E$3:$K$3)/(3*SUM($E$3:$K$3))*100)</f>
        <v/>
      </c>
      <c r="S8" s="175" t="str">
        <f>IF(Alunos!B8=0,"",R8*SUM($E$3:$K$3)+O8*SUM($L$3:$N$3))</f>
        <v/>
      </c>
      <c r="T8" s="31" t="str">
        <f>IF('1º Período'!T8=0,"",'1º Período'!T8)</f>
        <v/>
      </c>
      <c r="U8" s="164"/>
      <c r="V8" s="164"/>
    </row>
    <row r="9" spans="1:22">
      <c r="A9" s="17">
        <f>IF(Alunos!A9=0,"",Alunos!A9)</f>
        <v>6</v>
      </c>
      <c r="B9" s="36" t="str">
        <f>IF(Alunos!B9=0,"",Alunos!B9)</f>
        <v/>
      </c>
      <c r="C9" s="17" t="str">
        <f>IF(Alunos!B9=0,"",IF(Q9&lt;7,"A preencher",IF(AND(D9&gt;=0,D9&lt;19.5),"Nível 1",IF(AND(D9&gt;=19.5,D9&lt;49.5),"Nível 2",IF(AND(D9&gt;=49.5,D9&lt;69.5),"Nível 3",IF(AND(D9&gt;=69.5,D9&lt;89.5),"Nível 4","Nível 5"))))))</f>
        <v/>
      </c>
      <c r="D9" s="33" t="str">
        <f>IF(Alunos!B9=0,"",('1º Período'!S9*Critérios!$B$25+'2º Período'!S9*Critérios!$D$25)/(Critérios!$B$25+Critérios!$D$25))</f>
        <v/>
      </c>
      <c r="E9" s="10"/>
      <c r="F9" s="10"/>
      <c r="G9" s="10"/>
      <c r="H9" s="10"/>
      <c r="I9" s="10"/>
      <c r="J9" s="10"/>
      <c r="K9" s="10"/>
      <c r="L9" s="11" t="str">
        <f>'3º teste'!E9</f>
        <v/>
      </c>
      <c r="M9" s="11" t="str">
        <f>'4º teste'!E9</f>
        <v/>
      </c>
      <c r="N9" s="11" t="str">
        <f>'Outros 2ºP'!K9</f>
        <v/>
      </c>
      <c r="O9" s="33" t="str">
        <f>IF(OR(Alunos!B9=0,AND(L9="",M9="",N9="")),"",SUMPRODUCT($L$3:$N$3,L9:N9)/SUM($L$3:$N$3))</f>
        <v/>
      </c>
      <c r="P9" s="17" t="str">
        <f>IF(Alunos!B9=0,"",IF(O9="","A preencher",IF(AND(O9&gt;=0,O9&lt;19.5),"Nível 1",IF(AND(O9&gt;=19.5,O9&lt;49.5),"Nível 2",IF(AND(O9&gt;=49.5,O9&lt;69.5),"Nível 3",IF(AND(O9&gt;=69.5,O9&lt;89.5),"Nível 4","Nível 5"))))))</f>
        <v/>
      </c>
      <c r="Q9" s="95">
        <f t="shared" si="0"/>
        <v>0</v>
      </c>
      <c r="R9" s="175" t="str">
        <f>IF(Alunos!B9=0,"",SUMPRODUCT(E9:K9,$E$3:$K$3)/(3*SUM($E$3:$K$3))*100)</f>
        <v/>
      </c>
      <c r="S9" s="175" t="str">
        <f>IF(Alunos!B9=0,"",R9*SUM($E$3:$K$3)+O9*SUM($L$3:$N$3))</f>
        <v/>
      </c>
      <c r="T9" s="17" t="str">
        <f>IF('1º Período'!T9=0,"",'1º Período'!T9)</f>
        <v/>
      </c>
      <c r="U9" s="165"/>
      <c r="V9" s="165"/>
    </row>
    <row r="10" spans="1:22">
      <c r="A10" s="18">
        <f>IF(Alunos!A10=0,"",Alunos!A10)</f>
        <v>7</v>
      </c>
      <c r="B10" s="35" t="str">
        <f>IF(Alunos!B10=0,"",Alunos!B10)</f>
        <v/>
      </c>
      <c r="C10" s="31" t="str">
        <f>IF(Alunos!B10=0,"",IF(Q10&lt;7,"A preencher",IF(AND(D10&gt;=0,D10&lt;19.5),"Nível 1",IF(AND(D10&gt;=19.5,D10&lt;49.5),"Nível 2",IF(AND(D10&gt;=49.5,D10&lt;69.5),"Nível 3",IF(AND(D10&gt;=69.5,D10&lt;89.5),"Nível 4","Nível 5"))))))</f>
        <v/>
      </c>
      <c r="D10" s="32" t="str">
        <f>IF(Alunos!B10=0,"",('1º Período'!S10*Critérios!$B$25+'2º Período'!S10*Critérios!$D$25)/(Critérios!$B$25+Critérios!$D$25))</f>
        <v/>
      </c>
      <c r="E10" s="23"/>
      <c r="F10" s="23"/>
      <c r="G10" s="23"/>
      <c r="H10" s="23"/>
      <c r="I10" s="23"/>
      <c r="J10" s="23"/>
      <c r="K10" s="23"/>
      <c r="L10" s="22" t="str">
        <f>'3º teste'!E10</f>
        <v/>
      </c>
      <c r="M10" s="22" t="str">
        <f>'4º teste'!E10</f>
        <v/>
      </c>
      <c r="N10" s="22" t="str">
        <f>'Outros 2ºP'!K10</f>
        <v/>
      </c>
      <c r="O10" s="32" t="str">
        <f>IF(OR(Alunos!B10=0,AND(L10="",M10="",N10="")),"",SUMPRODUCT($L$3:$N$3,L10:N10)/SUM($L$3:$N$3))</f>
        <v/>
      </c>
      <c r="P10" s="31" t="str">
        <f>IF(Alunos!B10=0,"",IF(O10="","A preencher",IF(AND(O10&gt;=0,O10&lt;19.5),"Nível 1",IF(AND(O10&gt;=19.5,O10&lt;49.5),"Nível 2",IF(AND(O10&gt;=49.5,O10&lt;69.5),"Nível 3",IF(AND(O10&gt;=69.5,O10&lt;89.5),"Nível 4","Nível 5"))))))</f>
        <v/>
      </c>
      <c r="Q10" s="95">
        <f t="shared" si="0"/>
        <v>0</v>
      </c>
      <c r="R10" s="175" t="str">
        <f>IF(Alunos!B10=0,"",SUMPRODUCT(E10:K10,$E$3:$K$3)/(3*SUM($E$3:$K$3))*100)</f>
        <v/>
      </c>
      <c r="S10" s="175" t="str">
        <f>IF(Alunos!B10=0,"",R10*SUM($E$3:$K$3)+O10*SUM($L$3:$N$3))</f>
        <v/>
      </c>
      <c r="T10" s="31" t="str">
        <f>IF('1º Período'!T10=0,"",'1º Período'!T10)</f>
        <v/>
      </c>
      <c r="U10" s="164"/>
      <c r="V10" s="164"/>
    </row>
    <row r="11" spans="1:22">
      <c r="A11" s="17">
        <f>IF(Alunos!A11=0,"",Alunos!A11)</f>
        <v>8</v>
      </c>
      <c r="B11" s="36" t="str">
        <f>IF(Alunos!B11=0,"",Alunos!B11)</f>
        <v/>
      </c>
      <c r="C11" s="17" t="str">
        <f>IF(Alunos!B11=0,"",IF(Q11&lt;7,"A preencher",IF(AND(D11&gt;=0,D11&lt;19.5),"Nível 1",IF(AND(D11&gt;=19.5,D11&lt;49.5),"Nível 2",IF(AND(D11&gt;=49.5,D11&lt;69.5),"Nível 3",IF(AND(D11&gt;=69.5,D11&lt;89.5),"Nível 4","Nível 5"))))))</f>
        <v/>
      </c>
      <c r="D11" s="33" t="str">
        <f>IF(Alunos!B11=0,"",('1º Período'!S11*Critérios!$B$25+'2º Período'!S11*Critérios!$D$25)/(Critérios!$B$25+Critérios!$D$25))</f>
        <v/>
      </c>
      <c r="E11" s="10"/>
      <c r="F11" s="10"/>
      <c r="G11" s="10"/>
      <c r="H11" s="10"/>
      <c r="I11" s="10"/>
      <c r="J11" s="10"/>
      <c r="K11" s="10"/>
      <c r="L11" s="11" t="str">
        <f>'3º teste'!E11</f>
        <v/>
      </c>
      <c r="M11" s="11" t="str">
        <f>'4º teste'!E11</f>
        <v/>
      </c>
      <c r="N11" s="11" t="str">
        <f>'Outros 2ºP'!K11</f>
        <v/>
      </c>
      <c r="O11" s="33" t="str">
        <f>IF(OR(Alunos!B11=0,AND(L11="",M11="",N11="")),"",SUMPRODUCT($L$3:$N$3,L11:N11)/SUM($L$3:$N$3))</f>
        <v/>
      </c>
      <c r="P11" s="17" t="str">
        <f>IF(Alunos!B11=0,"",IF(O11="","A preencher",IF(AND(O11&gt;=0,O11&lt;19.5),"Nível 1",IF(AND(O11&gt;=19.5,O11&lt;49.5),"Nível 2",IF(AND(O11&gt;=49.5,O11&lt;69.5),"Nível 3",IF(AND(O11&gt;=69.5,O11&lt;89.5),"Nível 4","Nível 5"))))))</f>
        <v/>
      </c>
      <c r="Q11" s="95">
        <f t="shared" si="0"/>
        <v>0</v>
      </c>
      <c r="R11" s="175" t="str">
        <f>IF(Alunos!B11=0,"",SUMPRODUCT(E11:K11,$E$3:$K$3)/(3*SUM($E$3:$K$3))*100)</f>
        <v/>
      </c>
      <c r="S11" s="175" t="str">
        <f>IF(Alunos!B11=0,"",R11*SUM($E$3:$K$3)+O11*SUM($L$3:$N$3))</f>
        <v/>
      </c>
      <c r="T11" s="17" t="str">
        <f>IF('1º Período'!T11=0,"",'1º Período'!T11)</f>
        <v/>
      </c>
      <c r="U11" s="165"/>
      <c r="V11" s="165"/>
    </row>
    <row r="12" spans="1:22">
      <c r="A12" s="18">
        <f>IF(Alunos!A12=0,"",Alunos!A12)</f>
        <v>9</v>
      </c>
      <c r="B12" s="35" t="str">
        <f>IF(Alunos!B12=0,"",Alunos!B12)</f>
        <v/>
      </c>
      <c r="C12" s="31" t="str">
        <f>IF(Alunos!B12=0,"",IF(Q12&lt;7,"A preencher",IF(AND(D12&gt;=0,D12&lt;19.5),"Nível 1",IF(AND(D12&gt;=19.5,D12&lt;49.5),"Nível 2",IF(AND(D12&gt;=49.5,D12&lt;69.5),"Nível 3",IF(AND(D12&gt;=69.5,D12&lt;89.5),"Nível 4","Nível 5"))))))</f>
        <v/>
      </c>
      <c r="D12" s="32" t="str">
        <f>IF(Alunos!B12=0,"",('1º Período'!S12*Critérios!$B$25+'2º Período'!S12*Critérios!$D$25)/(Critérios!$B$25+Critérios!$D$25))</f>
        <v/>
      </c>
      <c r="E12" s="23"/>
      <c r="F12" s="23"/>
      <c r="G12" s="23"/>
      <c r="H12" s="23"/>
      <c r="I12" s="23"/>
      <c r="J12" s="23"/>
      <c r="K12" s="23"/>
      <c r="L12" s="22" t="str">
        <f>'3º teste'!E12</f>
        <v/>
      </c>
      <c r="M12" s="22" t="str">
        <f>'4º teste'!E12</f>
        <v/>
      </c>
      <c r="N12" s="22" t="str">
        <f>'Outros 2ºP'!K12</f>
        <v/>
      </c>
      <c r="O12" s="32" t="str">
        <f>IF(OR(Alunos!B12=0,AND(L12="",M12="",N12="")),"",SUMPRODUCT($L$3:$N$3,L12:N12)/SUM($L$3:$N$3))</f>
        <v/>
      </c>
      <c r="P12" s="31" t="str">
        <f>IF(Alunos!B12=0,"",IF(O12="","A preencher",IF(AND(O12&gt;=0,O12&lt;19.5),"Nível 1",IF(AND(O12&gt;=19.5,O12&lt;49.5),"Nível 2",IF(AND(O12&gt;=49.5,O12&lt;69.5),"Nível 3",IF(AND(O12&gt;=69.5,O12&lt;89.5),"Nível 4","Nível 5"))))))</f>
        <v/>
      </c>
      <c r="Q12" s="95">
        <f t="shared" si="0"/>
        <v>0</v>
      </c>
      <c r="R12" s="175" t="str">
        <f>IF(Alunos!B12=0,"",SUMPRODUCT(E12:K12,$E$3:$K$3)/(3*SUM($E$3:$K$3))*100)</f>
        <v/>
      </c>
      <c r="S12" s="175" t="str">
        <f>IF(Alunos!B12=0,"",R12*SUM($E$3:$K$3)+O12*SUM($L$3:$N$3))</f>
        <v/>
      </c>
      <c r="T12" s="31" t="str">
        <f>IF('1º Período'!T12=0,"",'1º Período'!T12)</f>
        <v/>
      </c>
      <c r="U12" s="164"/>
      <c r="V12" s="164"/>
    </row>
    <row r="13" spans="1:22">
      <c r="A13" s="17">
        <f>IF(Alunos!A13=0,"",Alunos!A13)</f>
        <v>10</v>
      </c>
      <c r="B13" s="36" t="str">
        <f>IF(Alunos!B13=0,"",Alunos!B13)</f>
        <v/>
      </c>
      <c r="C13" s="17" t="str">
        <f>IF(Alunos!B13=0,"",IF(Q13&lt;7,"A preencher",IF(AND(D13&gt;=0,D13&lt;19.5),"Nível 1",IF(AND(D13&gt;=19.5,D13&lt;49.5),"Nível 2",IF(AND(D13&gt;=49.5,D13&lt;69.5),"Nível 3",IF(AND(D13&gt;=69.5,D13&lt;89.5),"Nível 4","Nível 5"))))))</f>
        <v/>
      </c>
      <c r="D13" s="33" t="str">
        <f>IF(Alunos!B13=0,"",('1º Período'!S13*Critérios!$B$25+'2º Período'!S13*Critérios!$D$25)/(Critérios!$B$25+Critérios!$D$25))</f>
        <v/>
      </c>
      <c r="E13" s="10"/>
      <c r="F13" s="10"/>
      <c r="G13" s="10"/>
      <c r="H13" s="10"/>
      <c r="I13" s="10"/>
      <c r="J13" s="10"/>
      <c r="K13" s="10"/>
      <c r="L13" s="11" t="str">
        <f>'3º teste'!E13</f>
        <v/>
      </c>
      <c r="M13" s="11" t="str">
        <f>'4º teste'!E13</f>
        <v/>
      </c>
      <c r="N13" s="11" t="str">
        <f>'Outros 2ºP'!K13</f>
        <v/>
      </c>
      <c r="O13" s="33" t="str">
        <f>IF(OR(Alunos!B13=0,AND(L13="",M13="",N13="")),"",SUMPRODUCT($L$3:$N$3,L13:N13)/SUM($L$3:$N$3))</f>
        <v/>
      </c>
      <c r="P13" s="17" t="str">
        <f>IF(Alunos!B13=0,"",IF(O13="","A preencher",IF(AND(O13&gt;=0,O13&lt;19.5),"Nível 1",IF(AND(O13&gt;=19.5,O13&lt;49.5),"Nível 2",IF(AND(O13&gt;=49.5,O13&lt;69.5),"Nível 3",IF(AND(O13&gt;=69.5,O13&lt;89.5),"Nível 4","Nível 5"))))))</f>
        <v/>
      </c>
      <c r="Q13" s="95">
        <f t="shared" si="0"/>
        <v>0</v>
      </c>
      <c r="R13" s="175" t="str">
        <f>IF(Alunos!B13=0,"",SUMPRODUCT(E13:K13,$E$3:$K$3)/(3*SUM($E$3:$K$3))*100)</f>
        <v/>
      </c>
      <c r="S13" s="175" t="str">
        <f>IF(Alunos!B13=0,"",R13*SUM($E$3:$K$3)+O13*SUM($L$3:$N$3))</f>
        <v/>
      </c>
      <c r="T13" s="17" t="str">
        <f>IF('1º Período'!T13=0,"",'1º Período'!T13)</f>
        <v/>
      </c>
      <c r="U13" s="165"/>
      <c r="V13" s="165"/>
    </row>
    <row r="14" spans="1:22">
      <c r="A14" s="18">
        <f>IF(Alunos!A14=0,"",Alunos!A14)</f>
        <v>11</v>
      </c>
      <c r="B14" s="35" t="str">
        <f>IF(Alunos!B14=0,"",Alunos!B14)</f>
        <v/>
      </c>
      <c r="C14" s="31" t="str">
        <f>IF(Alunos!B14=0,"",IF(Q14&lt;7,"A preencher",IF(AND(D14&gt;=0,D14&lt;19.5),"Nível 1",IF(AND(D14&gt;=19.5,D14&lt;49.5),"Nível 2",IF(AND(D14&gt;=49.5,D14&lt;69.5),"Nível 3",IF(AND(D14&gt;=69.5,D14&lt;89.5),"Nível 4","Nível 5"))))))</f>
        <v/>
      </c>
      <c r="D14" s="32" t="str">
        <f>IF(Alunos!B14=0,"",('1º Período'!S14*Critérios!$B$25+'2º Período'!S14*Critérios!$D$25)/(Critérios!$B$25+Critérios!$D$25))</f>
        <v/>
      </c>
      <c r="E14" s="23"/>
      <c r="F14" s="23"/>
      <c r="G14" s="23"/>
      <c r="H14" s="23"/>
      <c r="I14" s="23"/>
      <c r="J14" s="23"/>
      <c r="K14" s="23"/>
      <c r="L14" s="22" t="str">
        <f>'3º teste'!E14</f>
        <v/>
      </c>
      <c r="M14" s="22" t="str">
        <f>'4º teste'!E14</f>
        <v/>
      </c>
      <c r="N14" s="22" t="str">
        <f>'Outros 2ºP'!K14</f>
        <v/>
      </c>
      <c r="O14" s="32" t="str">
        <f>IF(OR(Alunos!B14=0,AND(L14="",M14="",N14="")),"",SUMPRODUCT($L$3:$N$3,L14:N14)/SUM($L$3:$N$3))</f>
        <v/>
      </c>
      <c r="P14" s="31" t="str">
        <f>IF(Alunos!B14=0,"",IF(O14="","A preencher",IF(AND(O14&gt;=0,O14&lt;19.5),"Nível 1",IF(AND(O14&gt;=19.5,O14&lt;49.5),"Nível 2",IF(AND(O14&gt;=49.5,O14&lt;69.5),"Nível 3",IF(AND(O14&gt;=69.5,O14&lt;89.5),"Nível 4","Nível 5"))))))</f>
        <v/>
      </c>
      <c r="Q14" s="95">
        <f t="shared" si="0"/>
        <v>0</v>
      </c>
      <c r="R14" s="175" t="str">
        <f>IF(Alunos!B14=0,"",SUMPRODUCT(E14:K14,$E$3:$K$3)/(3*SUM($E$3:$K$3))*100)</f>
        <v/>
      </c>
      <c r="S14" s="175" t="str">
        <f>IF(Alunos!B14=0,"",R14*SUM($E$3:$K$3)+O14*SUM($L$3:$N$3))</f>
        <v/>
      </c>
      <c r="T14" s="31" t="str">
        <f>IF('1º Período'!T14=0,"",'1º Período'!T14)</f>
        <v/>
      </c>
      <c r="U14" s="164"/>
      <c r="V14" s="164"/>
    </row>
    <row r="15" spans="1:22">
      <c r="A15" s="17">
        <f>IF(Alunos!A15=0,"",Alunos!A15)</f>
        <v>12</v>
      </c>
      <c r="B15" s="36" t="str">
        <f>IF(Alunos!B15=0,"",Alunos!B15)</f>
        <v/>
      </c>
      <c r="C15" s="17" t="str">
        <f>IF(Alunos!B15=0,"",IF(Q15&lt;7,"A preencher",IF(AND(D15&gt;=0,D15&lt;19.5),"Nível 1",IF(AND(D15&gt;=19.5,D15&lt;49.5),"Nível 2",IF(AND(D15&gt;=49.5,D15&lt;69.5),"Nível 3",IF(AND(D15&gt;=69.5,D15&lt;89.5),"Nível 4","Nível 5"))))))</f>
        <v/>
      </c>
      <c r="D15" s="33" t="str">
        <f>IF(Alunos!B15=0,"",('1º Período'!S15*Critérios!$B$25+'2º Período'!S15*Critérios!$D$25)/(Critérios!$B$25+Critérios!$D$25))</f>
        <v/>
      </c>
      <c r="E15" s="10"/>
      <c r="F15" s="10"/>
      <c r="G15" s="10"/>
      <c r="H15" s="10"/>
      <c r="I15" s="10"/>
      <c r="J15" s="10"/>
      <c r="K15" s="10"/>
      <c r="L15" s="11" t="str">
        <f>'3º teste'!E15</f>
        <v/>
      </c>
      <c r="M15" s="11" t="str">
        <f>'4º teste'!E15</f>
        <v/>
      </c>
      <c r="N15" s="11" t="str">
        <f>'Outros 2ºP'!K15</f>
        <v/>
      </c>
      <c r="O15" s="33" t="str">
        <f>IF(OR(Alunos!B15=0,AND(L15="",M15="",N15="")),"",SUMPRODUCT($L$3:$N$3,L15:N15)/SUM($L$3:$N$3))</f>
        <v/>
      </c>
      <c r="P15" s="17" t="str">
        <f>IF(Alunos!B15=0,"",IF(O15="","A preencher",IF(AND(O15&gt;=0,O15&lt;19.5),"Nível 1",IF(AND(O15&gt;=19.5,O15&lt;49.5),"Nível 2",IF(AND(O15&gt;=49.5,O15&lt;69.5),"Nível 3",IF(AND(O15&gt;=69.5,O15&lt;89.5),"Nível 4","Nível 5"))))))</f>
        <v/>
      </c>
      <c r="Q15" s="95">
        <f t="shared" si="0"/>
        <v>0</v>
      </c>
      <c r="R15" s="175" t="str">
        <f>IF(Alunos!B15=0,"",SUMPRODUCT(E15:K15,$E$3:$K$3)/(3*SUM($E$3:$K$3))*100)</f>
        <v/>
      </c>
      <c r="S15" s="175" t="str">
        <f>IF(Alunos!B15=0,"",R15*SUM($E$3:$K$3)+O15*SUM($L$3:$N$3))</f>
        <v/>
      </c>
      <c r="T15" s="17" t="str">
        <f>IF('1º Período'!T15=0,"",'1º Período'!T15)</f>
        <v/>
      </c>
      <c r="U15" s="165"/>
      <c r="V15" s="165"/>
    </row>
    <row r="16" spans="1:22">
      <c r="A16" s="18">
        <f>IF(Alunos!A16=0,"",Alunos!A16)</f>
        <v>13</v>
      </c>
      <c r="B16" s="35" t="str">
        <f>IF(Alunos!B16=0,"",Alunos!B16)</f>
        <v/>
      </c>
      <c r="C16" s="31" t="str">
        <f>IF(Alunos!B16=0,"",IF(Q16&lt;7,"A preencher",IF(AND(D16&gt;=0,D16&lt;19.5),"Nível 1",IF(AND(D16&gt;=19.5,D16&lt;49.5),"Nível 2",IF(AND(D16&gt;=49.5,D16&lt;69.5),"Nível 3",IF(AND(D16&gt;=69.5,D16&lt;89.5),"Nível 4","Nível 5"))))))</f>
        <v/>
      </c>
      <c r="D16" s="32" t="str">
        <f>IF(Alunos!B16=0,"",('1º Período'!S16*Critérios!$B$25+'2º Período'!S16*Critérios!$D$25)/(Critérios!$B$25+Critérios!$D$25))</f>
        <v/>
      </c>
      <c r="E16" s="23"/>
      <c r="F16" s="23"/>
      <c r="G16" s="23"/>
      <c r="H16" s="23"/>
      <c r="I16" s="23"/>
      <c r="J16" s="23"/>
      <c r="K16" s="23"/>
      <c r="L16" s="22" t="str">
        <f>'3º teste'!E16</f>
        <v/>
      </c>
      <c r="M16" s="22" t="str">
        <f>'4º teste'!E16</f>
        <v/>
      </c>
      <c r="N16" s="22" t="str">
        <f>'Outros 2ºP'!K16</f>
        <v/>
      </c>
      <c r="O16" s="32" t="str">
        <f>IF(OR(Alunos!B16=0,AND(L16="",M16="",N16="")),"",SUMPRODUCT($L$3:$N$3,L16:N16)/SUM($L$3:$N$3))</f>
        <v/>
      </c>
      <c r="P16" s="31" t="str">
        <f>IF(Alunos!B16=0,"",IF(O16="","A preencher",IF(AND(O16&gt;=0,O16&lt;19.5),"Nível 1",IF(AND(O16&gt;=19.5,O16&lt;49.5),"Nível 2",IF(AND(O16&gt;=49.5,O16&lt;69.5),"Nível 3",IF(AND(O16&gt;=69.5,O16&lt;89.5),"Nível 4","Nível 5"))))))</f>
        <v/>
      </c>
      <c r="Q16" s="95">
        <f t="shared" si="0"/>
        <v>0</v>
      </c>
      <c r="R16" s="175" t="str">
        <f>IF(Alunos!B16=0,"",SUMPRODUCT(E16:K16,$E$3:$K$3)/(3*SUM($E$3:$K$3))*100)</f>
        <v/>
      </c>
      <c r="S16" s="175" t="str">
        <f>IF(Alunos!B16=0,"",R16*SUM($E$3:$K$3)+O16*SUM($L$3:$N$3))</f>
        <v/>
      </c>
      <c r="T16" s="31" t="str">
        <f>IF('1º Período'!T16=0,"",'1º Período'!T16)</f>
        <v/>
      </c>
      <c r="U16" s="164"/>
      <c r="V16" s="164"/>
    </row>
    <row r="17" spans="1:22">
      <c r="A17" s="17">
        <f>IF(Alunos!A17=0,"",Alunos!A17)</f>
        <v>14</v>
      </c>
      <c r="B17" s="36" t="str">
        <f>IF(Alunos!B17=0,"",Alunos!B17)</f>
        <v/>
      </c>
      <c r="C17" s="17" t="str">
        <f>IF(Alunos!B17=0,"",IF(Q17&lt;7,"A preencher",IF(AND(D17&gt;=0,D17&lt;19.5),"Nível 1",IF(AND(D17&gt;=19.5,D17&lt;49.5),"Nível 2",IF(AND(D17&gt;=49.5,D17&lt;69.5),"Nível 3",IF(AND(D17&gt;=69.5,D17&lt;89.5),"Nível 4","Nível 5"))))))</f>
        <v/>
      </c>
      <c r="D17" s="33" t="str">
        <f>IF(Alunos!B17=0,"",('1º Período'!S17*Critérios!$B$25+'2º Período'!S17*Critérios!$D$25)/(Critérios!$B$25+Critérios!$D$25))</f>
        <v/>
      </c>
      <c r="E17" s="10"/>
      <c r="F17" s="10"/>
      <c r="G17" s="10"/>
      <c r="H17" s="10"/>
      <c r="I17" s="10"/>
      <c r="J17" s="10"/>
      <c r="K17" s="10"/>
      <c r="L17" s="11" t="str">
        <f>'3º teste'!E17</f>
        <v/>
      </c>
      <c r="M17" s="11" t="str">
        <f>'4º teste'!E17</f>
        <v/>
      </c>
      <c r="N17" s="11" t="str">
        <f>'Outros 2ºP'!K17</f>
        <v/>
      </c>
      <c r="O17" s="33" t="str">
        <f>IF(OR(Alunos!B17=0,AND(L17="",M17="",N17="")),"",SUMPRODUCT($L$3:$N$3,L17:N17)/SUM($L$3:$N$3))</f>
        <v/>
      </c>
      <c r="P17" s="17" t="str">
        <f>IF(Alunos!B17=0,"",IF(O17="","A preencher",IF(AND(O17&gt;=0,O17&lt;19.5),"Nível 1",IF(AND(O17&gt;=19.5,O17&lt;49.5),"Nível 2",IF(AND(O17&gt;=49.5,O17&lt;69.5),"Nível 3",IF(AND(O17&gt;=69.5,O17&lt;89.5),"Nível 4","Nível 5"))))))</f>
        <v/>
      </c>
      <c r="Q17" s="95">
        <f t="shared" si="0"/>
        <v>0</v>
      </c>
      <c r="R17" s="175" t="str">
        <f>IF(Alunos!B17=0,"",SUMPRODUCT(E17:K17,$E$3:$K$3)/(3*SUM($E$3:$K$3))*100)</f>
        <v/>
      </c>
      <c r="S17" s="175" t="str">
        <f>IF(Alunos!B17=0,"",R17*SUM($E$3:$K$3)+O17*SUM($L$3:$N$3))</f>
        <v/>
      </c>
      <c r="T17" s="17" t="str">
        <f>IF('1º Período'!T17=0,"",'1º Período'!T17)</f>
        <v/>
      </c>
      <c r="U17" s="165"/>
      <c r="V17" s="165"/>
    </row>
    <row r="18" spans="1:22">
      <c r="A18" s="18">
        <f>IF(Alunos!A18=0,"",Alunos!A18)</f>
        <v>15</v>
      </c>
      <c r="B18" s="35" t="str">
        <f>IF(Alunos!B18=0,"",Alunos!B18)</f>
        <v/>
      </c>
      <c r="C18" s="31" t="str">
        <f>IF(Alunos!B18=0,"",IF(Q18&lt;7,"A preencher",IF(AND(D18&gt;=0,D18&lt;19.5),"Nível 1",IF(AND(D18&gt;=19.5,D18&lt;49.5),"Nível 2",IF(AND(D18&gt;=49.5,D18&lt;69.5),"Nível 3",IF(AND(D18&gt;=69.5,D18&lt;89.5),"Nível 4","Nível 5"))))))</f>
        <v/>
      </c>
      <c r="D18" s="32" t="str">
        <f>IF(Alunos!B18=0,"",('1º Período'!S18*Critérios!$B$25+'2º Período'!S18*Critérios!$D$25)/(Critérios!$B$25+Critérios!$D$25))</f>
        <v/>
      </c>
      <c r="E18" s="23"/>
      <c r="F18" s="23"/>
      <c r="G18" s="23"/>
      <c r="H18" s="23"/>
      <c r="I18" s="23"/>
      <c r="J18" s="23"/>
      <c r="K18" s="23"/>
      <c r="L18" s="22" t="str">
        <f>'3º teste'!E18</f>
        <v/>
      </c>
      <c r="M18" s="22" t="str">
        <f>'4º teste'!E18</f>
        <v/>
      </c>
      <c r="N18" s="22" t="str">
        <f>'Outros 2ºP'!K18</f>
        <v/>
      </c>
      <c r="O18" s="32" t="str">
        <f>IF(OR(Alunos!B18=0,AND(L18="",M18="",N18="")),"",SUMPRODUCT($L$3:$N$3,L18:N18)/SUM($L$3:$N$3))</f>
        <v/>
      </c>
      <c r="P18" s="31" t="str">
        <f>IF(Alunos!B18=0,"",IF(O18="","A preencher",IF(AND(O18&gt;=0,O18&lt;19.5),"Nível 1",IF(AND(O18&gt;=19.5,O18&lt;49.5),"Nível 2",IF(AND(O18&gt;=49.5,O18&lt;69.5),"Nível 3",IF(AND(O18&gt;=69.5,O18&lt;89.5),"Nível 4","Nível 5"))))))</f>
        <v/>
      </c>
      <c r="Q18" s="95">
        <f t="shared" si="0"/>
        <v>0</v>
      </c>
      <c r="R18" s="175" t="str">
        <f>IF(Alunos!B18=0,"",SUMPRODUCT(E18:K18,$E$3:$K$3)/(3*SUM($E$3:$K$3))*100)</f>
        <v/>
      </c>
      <c r="S18" s="175" t="str">
        <f>IF(Alunos!B18=0,"",R18*SUM($E$3:$K$3)+O18*SUM($L$3:$N$3))</f>
        <v/>
      </c>
      <c r="T18" s="31" t="str">
        <f>IF('1º Período'!T18=0,"",'1º Período'!T18)</f>
        <v/>
      </c>
      <c r="U18" s="164"/>
      <c r="V18" s="164"/>
    </row>
    <row r="19" spans="1:22">
      <c r="A19" s="17">
        <f>IF(Alunos!A19=0,"",Alunos!A19)</f>
        <v>16</v>
      </c>
      <c r="B19" s="36" t="str">
        <f>IF(Alunos!B19=0,"",Alunos!B19)</f>
        <v/>
      </c>
      <c r="C19" s="17" t="str">
        <f>IF(Alunos!B19=0,"",IF(Q19&lt;7,"A preencher",IF(AND(D19&gt;=0,D19&lt;19.5),"Nível 1",IF(AND(D19&gt;=19.5,D19&lt;49.5),"Nível 2",IF(AND(D19&gt;=49.5,D19&lt;69.5),"Nível 3",IF(AND(D19&gt;=69.5,D19&lt;89.5),"Nível 4","Nível 5"))))))</f>
        <v/>
      </c>
      <c r="D19" s="33" t="str">
        <f>IF(Alunos!B19=0,"",('1º Período'!S19*Critérios!$B$25+'2º Período'!S19*Critérios!$D$25)/(Critérios!$B$25+Critérios!$D$25))</f>
        <v/>
      </c>
      <c r="E19" s="10"/>
      <c r="F19" s="10"/>
      <c r="G19" s="10"/>
      <c r="H19" s="10"/>
      <c r="I19" s="10"/>
      <c r="J19" s="10"/>
      <c r="K19" s="10"/>
      <c r="L19" s="11" t="str">
        <f>'3º teste'!E19</f>
        <v/>
      </c>
      <c r="M19" s="11" t="str">
        <f>'4º teste'!E19</f>
        <v/>
      </c>
      <c r="N19" s="11" t="str">
        <f>'Outros 2ºP'!K19</f>
        <v/>
      </c>
      <c r="O19" s="33" t="str">
        <f>IF(OR(Alunos!B19=0,AND(L19="",M19="",N19="")),"",SUMPRODUCT($L$3:$N$3,L19:N19)/SUM($L$3:$N$3))</f>
        <v/>
      </c>
      <c r="P19" s="17" t="str">
        <f>IF(Alunos!B19=0,"",IF(O19="","A preencher",IF(AND(O19&gt;=0,O19&lt;19.5),"Nível 1",IF(AND(O19&gt;=19.5,O19&lt;49.5),"Nível 2",IF(AND(O19&gt;=49.5,O19&lt;69.5),"Nível 3",IF(AND(O19&gt;=69.5,O19&lt;89.5),"Nível 4","Nível 5"))))))</f>
        <v/>
      </c>
      <c r="Q19" s="95">
        <f t="shared" si="0"/>
        <v>0</v>
      </c>
      <c r="R19" s="175" t="str">
        <f>IF(Alunos!B19=0,"",SUMPRODUCT(E19:K19,$E$3:$K$3)/(3*SUM($E$3:$K$3))*100)</f>
        <v/>
      </c>
      <c r="S19" s="175" t="str">
        <f>IF(Alunos!B19=0,"",R19*SUM($E$3:$K$3)+O19*SUM($L$3:$N$3))</f>
        <v/>
      </c>
      <c r="T19" s="17" t="str">
        <f>IF('1º Período'!T19=0,"",'1º Período'!T19)</f>
        <v/>
      </c>
      <c r="U19" s="165"/>
      <c r="V19" s="165"/>
    </row>
    <row r="20" spans="1:22">
      <c r="A20" s="18">
        <f>IF(Alunos!A20=0,"",Alunos!A20)</f>
        <v>17</v>
      </c>
      <c r="B20" s="35" t="str">
        <f>IF(Alunos!B20=0,"",Alunos!B20)</f>
        <v/>
      </c>
      <c r="C20" s="31" t="str">
        <f>IF(Alunos!B20=0,"",IF(Q20&lt;7,"A preencher",IF(AND(D20&gt;=0,D20&lt;19.5),"Nível 1",IF(AND(D20&gt;=19.5,D20&lt;49.5),"Nível 2",IF(AND(D20&gt;=49.5,D20&lt;69.5),"Nível 3",IF(AND(D20&gt;=69.5,D20&lt;89.5),"Nível 4","Nível 5"))))))</f>
        <v/>
      </c>
      <c r="D20" s="32" t="str">
        <f>IF(Alunos!B20=0,"",('1º Período'!S20*Critérios!$B$25+'2º Período'!S20*Critérios!$D$25)/(Critérios!$B$25+Critérios!$D$25))</f>
        <v/>
      </c>
      <c r="E20" s="23"/>
      <c r="F20" s="23"/>
      <c r="G20" s="23"/>
      <c r="H20" s="23"/>
      <c r="I20" s="23"/>
      <c r="J20" s="23"/>
      <c r="K20" s="23"/>
      <c r="L20" s="22" t="str">
        <f>'3º teste'!E20</f>
        <v/>
      </c>
      <c r="M20" s="22" t="str">
        <f>'4º teste'!E20</f>
        <v/>
      </c>
      <c r="N20" s="22" t="str">
        <f>'Outros 2ºP'!K20</f>
        <v/>
      </c>
      <c r="O20" s="32" t="str">
        <f>IF(OR(Alunos!B20=0,AND(L20="",M20="",N20="")),"",SUMPRODUCT($L$3:$N$3,L20:N20)/SUM($L$3:$N$3))</f>
        <v/>
      </c>
      <c r="P20" s="31" t="str">
        <f>IF(Alunos!B20=0,"",IF(O20="","A preencher",IF(AND(O20&gt;=0,O20&lt;19.5),"Nível 1",IF(AND(O20&gt;=19.5,O20&lt;49.5),"Nível 2",IF(AND(O20&gt;=49.5,O20&lt;69.5),"Nível 3",IF(AND(O20&gt;=69.5,O20&lt;89.5),"Nível 4","Nível 5"))))))</f>
        <v/>
      </c>
      <c r="Q20" s="95">
        <f t="shared" si="0"/>
        <v>0</v>
      </c>
      <c r="R20" s="175" t="str">
        <f>IF(Alunos!B20=0,"",SUMPRODUCT(E20:K20,$E$3:$K$3)/(3*SUM($E$3:$K$3))*100)</f>
        <v/>
      </c>
      <c r="S20" s="175" t="str">
        <f>IF(Alunos!B20=0,"",R20*SUM($E$3:$K$3)+O20*SUM($L$3:$N$3))</f>
        <v/>
      </c>
      <c r="T20" s="31" t="str">
        <f>IF('1º Período'!T20=0,"",'1º Período'!T20)</f>
        <v/>
      </c>
      <c r="U20" s="164"/>
      <c r="V20" s="164"/>
    </row>
    <row r="21" spans="1:22">
      <c r="A21" s="17">
        <f>IF(Alunos!A21=0,"",Alunos!A21)</f>
        <v>18</v>
      </c>
      <c r="B21" s="36" t="str">
        <f>IF(Alunos!B21=0,"",Alunos!B21)</f>
        <v/>
      </c>
      <c r="C21" s="17" t="str">
        <f>IF(Alunos!B21=0,"",IF(Q21&lt;7,"A preencher",IF(AND(D21&gt;=0,D21&lt;19.5),"Nível 1",IF(AND(D21&gt;=19.5,D21&lt;49.5),"Nível 2",IF(AND(D21&gt;=49.5,D21&lt;69.5),"Nível 3",IF(AND(D21&gt;=69.5,D21&lt;89.5),"Nível 4","Nível 5"))))))</f>
        <v/>
      </c>
      <c r="D21" s="33" t="str">
        <f>IF(Alunos!B21=0,"",('1º Período'!S21*Critérios!$B$25+'2º Período'!S21*Critérios!$D$25)/(Critérios!$B$25+Critérios!$D$25))</f>
        <v/>
      </c>
      <c r="E21" s="10"/>
      <c r="F21" s="10"/>
      <c r="G21" s="10"/>
      <c r="H21" s="10"/>
      <c r="I21" s="10"/>
      <c r="J21" s="10"/>
      <c r="K21" s="10"/>
      <c r="L21" s="11" t="str">
        <f>'3º teste'!E21</f>
        <v/>
      </c>
      <c r="M21" s="11" t="str">
        <f>'4º teste'!E21</f>
        <v/>
      </c>
      <c r="N21" s="11" t="str">
        <f>'Outros 2ºP'!K21</f>
        <v/>
      </c>
      <c r="O21" s="33" t="str">
        <f>IF(OR(Alunos!B21=0,AND(L21="",M21="",N21="")),"",SUMPRODUCT($L$3:$N$3,L21:N21)/SUM($L$3:$N$3))</f>
        <v/>
      </c>
      <c r="P21" s="17" t="str">
        <f>IF(Alunos!B21=0,"",IF(O21="","A preencher",IF(AND(O21&gt;=0,O21&lt;19.5),"Nível 1",IF(AND(O21&gt;=19.5,O21&lt;49.5),"Nível 2",IF(AND(O21&gt;=49.5,O21&lt;69.5),"Nível 3",IF(AND(O21&gt;=69.5,O21&lt;89.5),"Nível 4","Nível 5"))))))</f>
        <v/>
      </c>
      <c r="Q21" s="95">
        <f t="shared" si="0"/>
        <v>0</v>
      </c>
      <c r="R21" s="175" t="str">
        <f>IF(Alunos!B21=0,"",SUMPRODUCT(E21:K21,$E$3:$K$3)/(3*SUM($E$3:$K$3))*100)</f>
        <v/>
      </c>
      <c r="S21" s="175" t="str">
        <f>IF(Alunos!B21=0,"",R21*SUM($E$3:$K$3)+O21*SUM($L$3:$N$3))</f>
        <v/>
      </c>
      <c r="T21" s="17" t="str">
        <f>IF('1º Período'!T21=0,"",'1º Período'!T21)</f>
        <v/>
      </c>
      <c r="U21" s="165"/>
      <c r="V21" s="165"/>
    </row>
    <row r="22" spans="1:22">
      <c r="A22" s="18">
        <f>IF(Alunos!A22=0,"",Alunos!A22)</f>
        <v>19</v>
      </c>
      <c r="B22" s="35" t="str">
        <f>IF(Alunos!B22=0,"",Alunos!B22)</f>
        <v/>
      </c>
      <c r="C22" s="31" t="str">
        <f>IF(Alunos!B22=0,"",IF(Q22&lt;7,"A preencher",IF(AND(D22&gt;=0,D22&lt;19.5),"Nível 1",IF(AND(D22&gt;=19.5,D22&lt;49.5),"Nível 2",IF(AND(D22&gt;=49.5,D22&lt;69.5),"Nível 3",IF(AND(D22&gt;=69.5,D22&lt;89.5),"Nível 4","Nível 5"))))))</f>
        <v/>
      </c>
      <c r="D22" s="32" t="str">
        <f>IF(Alunos!B22=0,"",('1º Período'!S22*Critérios!$B$25+'2º Período'!S22*Critérios!$D$25)/(Critérios!$B$25+Critérios!$D$25))</f>
        <v/>
      </c>
      <c r="E22" s="23"/>
      <c r="F22" s="23"/>
      <c r="G22" s="23"/>
      <c r="H22" s="23"/>
      <c r="I22" s="23"/>
      <c r="J22" s="23"/>
      <c r="K22" s="23"/>
      <c r="L22" s="22" t="str">
        <f>'3º teste'!E22</f>
        <v/>
      </c>
      <c r="M22" s="22" t="str">
        <f>'4º teste'!E22</f>
        <v/>
      </c>
      <c r="N22" s="22" t="str">
        <f>'Outros 2ºP'!K22</f>
        <v/>
      </c>
      <c r="O22" s="32" t="str">
        <f>IF(OR(Alunos!B22=0,AND(L22="",M22="",N22="")),"",SUMPRODUCT($L$3:$N$3,L22:N22)/SUM($L$3:$N$3))</f>
        <v/>
      </c>
      <c r="P22" s="31" t="str">
        <f>IF(Alunos!B22=0,"",IF(O22="","A preencher",IF(AND(O22&gt;=0,O22&lt;19.5),"Nível 1",IF(AND(O22&gt;=19.5,O22&lt;49.5),"Nível 2",IF(AND(O22&gt;=49.5,O22&lt;69.5),"Nível 3",IF(AND(O22&gt;=69.5,O22&lt;89.5),"Nível 4","Nível 5"))))))</f>
        <v/>
      </c>
      <c r="Q22" s="95">
        <f t="shared" si="0"/>
        <v>0</v>
      </c>
      <c r="R22" s="175" t="str">
        <f>IF(Alunos!B22=0,"",SUMPRODUCT(E22:K22,$E$3:$K$3)/(3*SUM($E$3:$K$3))*100)</f>
        <v/>
      </c>
      <c r="S22" s="175" t="str">
        <f>IF(Alunos!B22=0,"",R22*SUM($E$3:$K$3)+O22*SUM($L$3:$N$3))</f>
        <v/>
      </c>
      <c r="T22" s="31" t="str">
        <f>IF('1º Período'!T22=0,"",'1º Período'!T22)</f>
        <v/>
      </c>
      <c r="U22" s="164"/>
      <c r="V22" s="164"/>
    </row>
    <row r="23" spans="1:22">
      <c r="A23" s="17">
        <f>IF(Alunos!A23=0,"",Alunos!A23)</f>
        <v>20</v>
      </c>
      <c r="B23" s="36" t="str">
        <f>IF(Alunos!B23=0,"",Alunos!B23)</f>
        <v/>
      </c>
      <c r="C23" s="17" t="str">
        <f>IF(Alunos!B23=0,"",IF(Q23&lt;7,"A preencher",IF(AND(D23&gt;=0,D23&lt;19.5),"Nível 1",IF(AND(D23&gt;=19.5,D23&lt;49.5),"Nível 2",IF(AND(D23&gt;=49.5,D23&lt;69.5),"Nível 3",IF(AND(D23&gt;=69.5,D23&lt;89.5),"Nível 4","Nível 5"))))))</f>
        <v/>
      </c>
      <c r="D23" s="33" t="str">
        <f>IF(Alunos!B23=0,"",('1º Período'!S23*Critérios!$B$25+'2º Período'!S23*Critérios!$D$25)/(Critérios!$B$25+Critérios!$D$25))</f>
        <v/>
      </c>
      <c r="E23" s="10"/>
      <c r="F23" s="10"/>
      <c r="G23" s="10"/>
      <c r="H23" s="10"/>
      <c r="I23" s="10"/>
      <c r="J23" s="10"/>
      <c r="K23" s="10"/>
      <c r="L23" s="11" t="str">
        <f>'3º teste'!E23</f>
        <v/>
      </c>
      <c r="M23" s="11" t="str">
        <f>'4º teste'!E23</f>
        <v/>
      </c>
      <c r="N23" s="11" t="str">
        <f>'Outros 2ºP'!K23</f>
        <v/>
      </c>
      <c r="O23" s="33" t="str">
        <f>IF(OR(Alunos!B23=0,AND(L23="",M23="",N23="")),"",SUMPRODUCT($L$3:$N$3,L23:N23)/SUM($L$3:$N$3))</f>
        <v/>
      </c>
      <c r="P23" s="17" t="str">
        <f>IF(Alunos!B23=0,"",IF(O23="","A preencher",IF(AND(O23&gt;=0,O23&lt;19.5),"Nível 1",IF(AND(O23&gt;=19.5,O23&lt;49.5),"Nível 2",IF(AND(O23&gt;=49.5,O23&lt;69.5),"Nível 3",IF(AND(O23&gt;=69.5,O23&lt;89.5),"Nível 4","Nível 5"))))))</f>
        <v/>
      </c>
      <c r="Q23" s="95">
        <f t="shared" si="0"/>
        <v>0</v>
      </c>
      <c r="R23" s="175" t="str">
        <f>IF(Alunos!B23=0,"",SUMPRODUCT(E23:K23,$E$3:$K$3)/(3*SUM($E$3:$K$3))*100)</f>
        <v/>
      </c>
      <c r="S23" s="175" t="str">
        <f>IF(Alunos!B23=0,"",R23*SUM($E$3:$K$3)+O23*SUM($L$3:$N$3))</f>
        <v/>
      </c>
      <c r="T23" s="17" t="str">
        <f>IF('1º Período'!T23=0,"",'1º Período'!T23)</f>
        <v/>
      </c>
      <c r="U23" s="165"/>
      <c r="V23" s="165"/>
    </row>
    <row r="24" spans="1:22">
      <c r="A24" s="18">
        <f>IF(Alunos!A24=0,"",Alunos!A24)</f>
        <v>21</v>
      </c>
      <c r="B24" s="35" t="str">
        <f>IF(Alunos!B24=0,"",Alunos!B24)</f>
        <v/>
      </c>
      <c r="C24" s="31" t="str">
        <f>IF(Alunos!B24=0,"",IF(Q24&lt;7,"A preencher",IF(AND(D24&gt;=0,D24&lt;19.5),"Nível 1",IF(AND(D24&gt;=19.5,D24&lt;49.5),"Nível 2",IF(AND(D24&gt;=49.5,D24&lt;69.5),"Nível 3",IF(AND(D24&gt;=69.5,D24&lt;89.5),"Nível 4","Nível 5"))))))</f>
        <v/>
      </c>
      <c r="D24" s="32" t="str">
        <f>IF(Alunos!B24=0,"",('1º Período'!S24*Critérios!$B$25+'2º Período'!S24*Critérios!$D$25)/(Critérios!$B$25+Critérios!$D$25))</f>
        <v/>
      </c>
      <c r="E24" s="23"/>
      <c r="F24" s="23"/>
      <c r="G24" s="23"/>
      <c r="H24" s="23"/>
      <c r="I24" s="23"/>
      <c r="J24" s="23"/>
      <c r="K24" s="23"/>
      <c r="L24" s="22" t="str">
        <f>'3º teste'!E24</f>
        <v/>
      </c>
      <c r="M24" s="22" t="str">
        <f>'4º teste'!E24</f>
        <v/>
      </c>
      <c r="N24" s="22" t="str">
        <f>'Outros 2ºP'!K24</f>
        <v/>
      </c>
      <c r="O24" s="32" t="str">
        <f>IF(OR(Alunos!B24=0,AND(L24="",M24="",N24="")),"",SUMPRODUCT($L$3:$N$3,L24:N24)/SUM($L$3:$N$3))</f>
        <v/>
      </c>
      <c r="P24" s="31" t="str">
        <f>IF(Alunos!B24=0,"",IF(O24="","A preencher",IF(AND(O24&gt;=0,O24&lt;19.5),"Nível 1",IF(AND(O24&gt;=19.5,O24&lt;49.5),"Nível 2",IF(AND(O24&gt;=49.5,O24&lt;69.5),"Nível 3",IF(AND(O24&gt;=69.5,O24&lt;89.5),"Nível 4","Nível 5"))))))</f>
        <v/>
      </c>
      <c r="Q24" s="95">
        <f t="shared" si="0"/>
        <v>0</v>
      </c>
      <c r="R24" s="175" t="str">
        <f>IF(Alunos!B24=0,"",SUMPRODUCT(E24:K24,$E$3:$K$3)/(3*SUM($E$3:$K$3))*100)</f>
        <v/>
      </c>
      <c r="S24" s="175" t="str">
        <f>IF(Alunos!B24=0,"",R24*SUM($E$3:$K$3)+O24*SUM($L$3:$N$3))</f>
        <v/>
      </c>
      <c r="T24" s="31" t="str">
        <f>IF('1º Período'!T24=0,"",'1º Período'!T24)</f>
        <v/>
      </c>
      <c r="U24" s="164"/>
      <c r="V24" s="164"/>
    </row>
    <row r="25" spans="1:22">
      <c r="A25" s="17">
        <f>IF(Alunos!A25=0,"",Alunos!A25)</f>
        <v>22</v>
      </c>
      <c r="B25" s="36" t="str">
        <f>IF(Alunos!B25=0,"",Alunos!B25)</f>
        <v/>
      </c>
      <c r="C25" s="17" t="str">
        <f>IF(Alunos!B25=0,"",IF(Q25&lt;7,"A preencher",IF(AND(D25&gt;=0,D25&lt;19.5),"Nível 1",IF(AND(D25&gt;=19.5,D25&lt;49.5),"Nível 2",IF(AND(D25&gt;=49.5,D25&lt;69.5),"Nível 3",IF(AND(D25&gt;=69.5,D25&lt;89.5),"Nível 4","Nível 5"))))))</f>
        <v/>
      </c>
      <c r="D25" s="33" t="str">
        <f>IF(Alunos!B25=0,"",('1º Período'!S25*Critérios!$B$25+'2º Período'!S25*Critérios!$D$25)/(Critérios!$B$25+Critérios!$D$25))</f>
        <v/>
      </c>
      <c r="E25" s="10"/>
      <c r="F25" s="10"/>
      <c r="G25" s="10"/>
      <c r="H25" s="10"/>
      <c r="I25" s="10"/>
      <c r="J25" s="10"/>
      <c r="K25" s="10"/>
      <c r="L25" s="11" t="str">
        <f>'3º teste'!E25</f>
        <v/>
      </c>
      <c r="M25" s="11" t="str">
        <f>'4º teste'!E25</f>
        <v/>
      </c>
      <c r="N25" s="11" t="str">
        <f>'Outros 2ºP'!K25</f>
        <v/>
      </c>
      <c r="O25" s="33" t="str">
        <f>IF(OR(Alunos!B25=0,AND(L25="",M25="",N25="")),"",SUMPRODUCT($L$3:$N$3,L25:N25)/SUM($L$3:$N$3))</f>
        <v/>
      </c>
      <c r="P25" s="17" t="str">
        <f>IF(Alunos!B25=0,"",IF(O25="","A preencher",IF(AND(O25&gt;=0,O25&lt;19.5),"Nível 1",IF(AND(O25&gt;=19.5,O25&lt;49.5),"Nível 2",IF(AND(O25&gt;=49.5,O25&lt;69.5),"Nível 3",IF(AND(O25&gt;=69.5,O25&lt;89.5),"Nível 4","Nível 5"))))))</f>
        <v/>
      </c>
      <c r="Q25" s="95">
        <f t="shared" si="0"/>
        <v>0</v>
      </c>
      <c r="R25" s="175" t="str">
        <f>IF(Alunos!B25=0,"",SUMPRODUCT(E25:K25,$E$3:$K$3)/(3*SUM($E$3:$K$3))*100)</f>
        <v/>
      </c>
      <c r="S25" s="175" t="str">
        <f>IF(Alunos!B25=0,"",R25*SUM($E$3:$K$3)+O25*SUM($L$3:$N$3))</f>
        <v/>
      </c>
      <c r="T25" s="17" t="str">
        <f>IF('1º Período'!T25=0,"",'1º Período'!T25)</f>
        <v/>
      </c>
      <c r="U25" s="165"/>
      <c r="V25" s="165"/>
    </row>
    <row r="26" spans="1:22">
      <c r="A26" s="18">
        <f>IF(Alunos!A26=0,"",Alunos!A26)</f>
        <v>23</v>
      </c>
      <c r="B26" s="35" t="str">
        <f>IF(Alunos!B26=0,"",Alunos!B26)</f>
        <v/>
      </c>
      <c r="C26" s="31" t="str">
        <f>IF(Alunos!B26=0,"",IF(Q26&lt;7,"A preencher",IF(AND(D26&gt;=0,D26&lt;19.5),"Nível 1",IF(AND(D26&gt;=19.5,D26&lt;49.5),"Nível 2",IF(AND(D26&gt;=49.5,D26&lt;69.5),"Nível 3",IF(AND(D26&gt;=69.5,D26&lt;89.5),"Nível 4","Nível 5"))))))</f>
        <v/>
      </c>
      <c r="D26" s="32" t="str">
        <f>IF(Alunos!B26=0,"",('1º Período'!S26*Critérios!$B$25+'2º Período'!S26*Critérios!$D$25)/(Critérios!$B$25+Critérios!$D$25))</f>
        <v/>
      </c>
      <c r="E26" s="23"/>
      <c r="F26" s="23"/>
      <c r="G26" s="23"/>
      <c r="H26" s="23"/>
      <c r="I26" s="23"/>
      <c r="J26" s="23"/>
      <c r="K26" s="23"/>
      <c r="L26" s="22" t="str">
        <f>'3º teste'!E26</f>
        <v/>
      </c>
      <c r="M26" s="22" t="str">
        <f>'4º teste'!E26</f>
        <v/>
      </c>
      <c r="N26" s="22" t="str">
        <f>'Outros 2ºP'!K26</f>
        <v/>
      </c>
      <c r="O26" s="32" t="str">
        <f>IF(OR(Alunos!B26=0,AND(L26="",M26="",N26="")),"",SUMPRODUCT($L$3:$N$3,L26:N26)/SUM($L$3:$N$3))</f>
        <v/>
      </c>
      <c r="P26" s="31" t="str">
        <f>IF(Alunos!B26=0,"",IF(O26="","A preencher",IF(AND(O26&gt;=0,O26&lt;19.5),"Nível 1",IF(AND(O26&gt;=19.5,O26&lt;49.5),"Nível 2",IF(AND(O26&gt;=49.5,O26&lt;69.5),"Nível 3",IF(AND(O26&gt;=69.5,O26&lt;89.5),"Nível 4","Nível 5"))))))</f>
        <v/>
      </c>
      <c r="Q26" s="95">
        <f t="shared" si="0"/>
        <v>0</v>
      </c>
      <c r="R26" s="175" t="str">
        <f>IF(Alunos!B26=0,"",SUMPRODUCT(E26:K26,$E$3:$K$3)/(3*SUM($E$3:$K$3))*100)</f>
        <v/>
      </c>
      <c r="S26" s="175" t="str">
        <f>IF(Alunos!B26=0,"",R26*SUM($E$3:$K$3)+O26*SUM($L$3:$N$3))</f>
        <v/>
      </c>
      <c r="T26" s="31" t="str">
        <f>IF('1º Período'!T26=0,"",'1º Período'!T26)</f>
        <v/>
      </c>
      <c r="U26" s="164"/>
      <c r="V26" s="164"/>
    </row>
    <row r="27" spans="1:22">
      <c r="A27" s="17">
        <f>IF(Alunos!A27=0,"",Alunos!A27)</f>
        <v>24</v>
      </c>
      <c r="B27" s="36" t="str">
        <f>IF(Alunos!B27=0,"",Alunos!B27)</f>
        <v/>
      </c>
      <c r="C27" s="17" t="str">
        <f>IF(Alunos!B27=0,"",IF(Q27&lt;7,"A preencher",IF(AND(D27&gt;=0,D27&lt;19.5),"Nível 1",IF(AND(D27&gt;=19.5,D27&lt;49.5),"Nível 2",IF(AND(D27&gt;=49.5,D27&lt;69.5),"Nível 3",IF(AND(D27&gt;=69.5,D27&lt;89.5),"Nível 4","Nível 5"))))))</f>
        <v/>
      </c>
      <c r="D27" s="33" t="str">
        <f>IF(Alunos!B27=0,"",('1º Período'!S27*Critérios!$B$25+'2º Período'!S27*Critérios!$D$25)/(Critérios!$B$25+Critérios!$D$25))</f>
        <v/>
      </c>
      <c r="E27" s="10"/>
      <c r="F27" s="10"/>
      <c r="G27" s="10"/>
      <c r="H27" s="10"/>
      <c r="I27" s="10"/>
      <c r="J27" s="10"/>
      <c r="K27" s="10"/>
      <c r="L27" s="11" t="str">
        <f>'3º teste'!E27</f>
        <v/>
      </c>
      <c r="M27" s="11" t="str">
        <f>'4º teste'!E27</f>
        <v/>
      </c>
      <c r="N27" s="11" t="str">
        <f>'Outros 2ºP'!K27</f>
        <v/>
      </c>
      <c r="O27" s="33" t="str">
        <f>IF(OR(Alunos!B27=0,AND(L27="",M27="",N27="")),"",SUMPRODUCT($L$3:$N$3,L27:N27)/SUM($L$3:$N$3))</f>
        <v/>
      </c>
      <c r="P27" s="17" t="str">
        <f>IF(Alunos!B27=0,"",IF(O27="","A preencher",IF(AND(O27&gt;=0,O27&lt;19.5),"Nível 1",IF(AND(O27&gt;=19.5,O27&lt;49.5),"Nível 2",IF(AND(O27&gt;=49.5,O27&lt;69.5),"Nível 3",IF(AND(O27&gt;=69.5,O27&lt;89.5),"Nível 4","Nível 5"))))))</f>
        <v/>
      </c>
      <c r="Q27" s="95">
        <f t="shared" si="0"/>
        <v>0</v>
      </c>
      <c r="R27" s="175" t="str">
        <f>IF(Alunos!B27=0,"",SUMPRODUCT(E27:K27,$E$3:$K$3)/(3*SUM($E$3:$K$3))*100)</f>
        <v/>
      </c>
      <c r="S27" s="175" t="str">
        <f>IF(Alunos!B27=0,"",R27*SUM($E$3:$K$3)+O27*SUM($L$3:$N$3))</f>
        <v/>
      </c>
      <c r="T27" s="17" t="str">
        <f>IF('1º Período'!T27=0,"",'1º Período'!T27)</f>
        <v/>
      </c>
      <c r="U27" s="165"/>
      <c r="V27" s="165"/>
    </row>
    <row r="28" spans="1:22">
      <c r="A28" s="18">
        <f>IF(Alunos!A28=0,"",Alunos!A28)</f>
        <v>25</v>
      </c>
      <c r="B28" s="35" t="str">
        <f>IF(Alunos!B28=0,"",Alunos!B28)</f>
        <v/>
      </c>
      <c r="C28" s="31" t="str">
        <f>IF(Alunos!B28=0,"",IF(Q28&lt;7,"A preencher",IF(AND(D28&gt;=0,D28&lt;19.5),"Nível 1",IF(AND(D28&gt;=19.5,D28&lt;49.5),"Nível 2",IF(AND(D28&gt;=49.5,D28&lt;69.5),"Nível 3",IF(AND(D28&gt;=69.5,D28&lt;89.5),"Nível 4","Nível 5"))))))</f>
        <v/>
      </c>
      <c r="D28" s="32" t="str">
        <f>IF(Alunos!B28=0,"",('1º Período'!S28*Critérios!$B$25+'2º Período'!S28*Critérios!$D$25)/(Critérios!$B$25+Critérios!$D$25))</f>
        <v/>
      </c>
      <c r="E28" s="23"/>
      <c r="F28" s="23"/>
      <c r="G28" s="23"/>
      <c r="H28" s="23"/>
      <c r="I28" s="23"/>
      <c r="J28" s="23"/>
      <c r="K28" s="23"/>
      <c r="L28" s="22" t="str">
        <f>'3º teste'!E28</f>
        <v/>
      </c>
      <c r="M28" s="22" t="str">
        <f>'4º teste'!E28</f>
        <v/>
      </c>
      <c r="N28" s="22" t="str">
        <f>'Outros 2ºP'!K28</f>
        <v/>
      </c>
      <c r="O28" s="32" t="str">
        <f>IF(OR(Alunos!B28=0,AND(L28="",M28="",N28="")),"",SUMPRODUCT($L$3:$N$3,L28:N28)/SUM($L$3:$N$3))</f>
        <v/>
      </c>
      <c r="P28" s="31" t="str">
        <f>IF(Alunos!B28=0,"",IF(O28="","A preencher",IF(AND(O28&gt;=0,O28&lt;19.5),"Nível 1",IF(AND(O28&gt;=19.5,O28&lt;49.5),"Nível 2",IF(AND(O28&gt;=49.5,O28&lt;69.5),"Nível 3",IF(AND(O28&gt;=69.5,O28&lt;89.5),"Nível 4","Nível 5"))))))</f>
        <v/>
      </c>
      <c r="Q28" s="95">
        <f t="shared" si="0"/>
        <v>0</v>
      </c>
      <c r="R28" s="175" t="str">
        <f>IF(Alunos!B28=0,"",SUMPRODUCT(E28:K28,$E$3:$K$3)/(3*SUM($E$3:$K$3))*100)</f>
        <v/>
      </c>
      <c r="S28" s="175" t="str">
        <f>IF(Alunos!B28=0,"",R28*SUM($E$3:$K$3)+O28*SUM($L$3:$N$3))</f>
        <v/>
      </c>
      <c r="T28" s="31" t="str">
        <f>IF('1º Período'!T28=0,"",'1º Período'!T28)</f>
        <v/>
      </c>
      <c r="U28" s="164"/>
      <c r="V28" s="164"/>
    </row>
    <row r="29" spans="1:22">
      <c r="A29" s="17">
        <f>IF(Alunos!A29=0,"",Alunos!A29)</f>
        <v>26</v>
      </c>
      <c r="B29" s="36" t="str">
        <f>IF(Alunos!B29=0,"",Alunos!B29)</f>
        <v/>
      </c>
      <c r="C29" s="17" t="str">
        <f>IF(Alunos!B29=0,"",IF(Q29&lt;7,"A preencher",IF(AND(D29&gt;=0,D29&lt;19.5),"Nível 1",IF(AND(D29&gt;=19.5,D29&lt;49.5),"Nível 2",IF(AND(D29&gt;=49.5,D29&lt;69.5),"Nível 3",IF(AND(D29&gt;=69.5,D29&lt;89.5),"Nível 4","Nível 5"))))))</f>
        <v/>
      </c>
      <c r="D29" s="33" t="str">
        <f>IF(Alunos!B29=0,"",('1º Período'!S29*Critérios!$B$25+'2º Período'!S29*Critérios!$D$25)/(Critérios!$B$25+Critérios!$D$25))</f>
        <v/>
      </c>
      <c r="E29" s="10"/>
      <c r="F29" s="10"/>
      <c r="G29" s="10"/>
      <c r="H29" s="10"/>
      <c r="I29" s="10"/>
      <c r="J29" s="10"/>
      <c r="K29" s="10"/>
      <c r="L29" s="11" t="str">
        <f>'3º teste'!E29</f>
        <v/>
      </c>
      <c r="M29" s="11" t="str">
        <f>'4º teste'!E29</f>
        <v/>
      </c>
      <c r="N29" s="11" t="str">
        <f>'Outros 2ºP'!K29</f>
        <v/>
      </c>
      <c r="O29" s="33" t="str">
        <f>IF(OR(Alunos!B29=0,AND(L29="",M29="",N29="")),"",SUMPRODUCT($L$3:$N$3,L29:N29)/SUM($L$3:$N$3))</f>
        <v/>
      </c>
      <c r="P29" s="17" t="str">
        <f>IF(Alunos!B29=0,"",IF(O29="","A preencher",IF(AND(O29&gt;=0,O29&lt;19.5),"Nível 1",IF(AND(O29&gt;=19.5,O29&lt;49.5),"Nível 2",IF(AND(O29&gt;=49.5,O29&lt;69.5),"Nível 3",IF(AND(O29&gt;=69.5,O29&lt;89.5),"Nível 4","Nível 5"))))))</f>
        <v/>
      </c>
      <c r="Q29" s="95">
        <f t="shared" si="0"/>
        <v>0</v>
      </c>
      <c r="R29" s="175" t="str">
        <f>IF(Alunos!B29=0,"",SUMPRODUCT(E29:K29,$E$3:$K$3)/(3*SUM($E$3:$K$3))*100)</f>
        <v/>
      </c>
      <c r="S29" s="175" t="str">
        <f>IF(Alunos!B29=0,"",R29*SUM($E$3:$K$3)+O29*SUM($L$3:$N$3))</f>
        <v/>
      </c>
      <c r="T29" s="17" t="str">
        <f>IF('1º Período'!T29=0,"",'1º Período'!T29)</f>
        <v/>
      </c>
      <c r="U29" s="165"/>
      <c r="V29" s="165"/>
    </row>
    <row r="30" spans="1:22">
      <c r="A30" s="18">
        <f>IF(Alunos!A30=0,"",Alunos!A30)</f>
        <v>27</v>
      </c>
      <c r="B30" s="35" t="str">
        <f>IF(Alunos!B30=0,"",Alunos!B30)</f>
        <v/>
      </c>
      <c r="C30" s="31" t="str">
        <f>IF(Alunos!B30=0,"",IF(Q30&lt;7,"A preencher",IF(AND(D30&gt;=0,D30&lt;19.5),"Nível 1",IF(AND(D30&gt;=19.5,D30&lt;49.5),"Nível 2",IF(AND(D30&gt;=49.5,D30&lt;69.5),"Nível 3",IF(AND(D30&gt;=69.5,D30&lt;89.5),"Nível 4","Nível 5"))))))</f>
        <v/>
      </c>
      <c r="D30" s="32" t="str">
        <f>IF(Alunos!B30=0,"",('1º Período'!S30*Critérios!$B$25+'2º Período'!S30*Critérios!$D$25)/(Critérios!$B$25+Critérios!$D$25))</f>
        <v/>
      </c>
      <c r="E30" s="23"/>
      <c r="F30" s="23"/>
      <c r="G30" s="23"/>
      <c r="H30" s="23"/>
      <c r="I30" s="23"/>
      <c r="J30" s="23"/>
      <c r="K30" s="23"/>
      <c r="L30" s="22" t="str">
        <f>'3º teste'!E30</f>
        <v/>
      </c>
      <c r="M30" s="22" t="str">
        <f>'4º teste'!E30</f>
        <v/>
      </c>
      <c r="N30" s="22" t="str">
        <f>'Outros 2ºP'!K30</f>
        <v/>
      </c>
      <c r="O30" s="32" t="str">
        <f>IF(OR(Alunos!B30=0,AND(L30="",M30="",N30="")),"",SUMPRODUCT($L$3:$N$3,L30:N30)/SUM($L$3:$N$3))</f>
        <v/>
      </c>
      <c r="P30" s="31" t="str">
        <f>IF(Alunos!B30=0,"",IF(O30="","A preencher",IF(AND(O30&gt;=0,O30&lt;19.5),"Nível 1",IF(AND(O30&gt;=19.5,O30&lt;49.5),"Nível 2",IF(AND(O30&gt;=49.5,O30&lt;69.5),"Nível 3",IF(AND(O30&gt;=69.5,O30&lt;89.5),"Nível 4","Nível 5"))))))</f>
        <v/>
      </c>
      <c r="Q30" s="95">
        <f t="shared" si="0"/>
        <v>0</v>
      </c>
      <c r="R30" s="175" t="str">
        <f>IF(Alunos!B30=0,"",SUMPRODUCT(E30:K30,$E$3:$K$3)/(3*SUM($E$3:$K$3))*100)</f>
        <v/>
      </c>
      <c r="S30" s="175" t="str">
        <f>IF(Alunos!B30=0,"",R30*SUM($E$3:$K$3)+O30*SUM($L$3:$N$3))</f>
        <v/>
      </c>
      <c r="T30" s="31" t="str">
        <f>IF('1º Período'!T30=0,"",'1º Período'!T30)</f>
        <v/>
      </c>
      <c r="U30" s="164"/>
      <c r="V30" s="164"/>
    </row>
    <row r="31" spans="1:22">
      <c r="A31" s="17">
        <f>IF(Alunos!A31=0,"",Alunos!A31)</f>
        <v>28</v>
      </c>
      <c r="B31" s="38" t="str">
        <f>IF(Alunos!B31=0,"",Alunos!B31)</f>
        <v/>
      </c>
      <c r="C31" s="17" t="str">
        <f>IF(Alunos!B31=0,"",IF(Q31&lt;7,"A preencher",IF(AND(D31&gt;=0,D31&lt;19.5),"Nível 1",IF(AND(D31&gt;=19.5,D31&lt;49.5),"Nível 2",IF(AND(D31&gt;=49.5,D31&lt;69.5),"Nível 3",IF(AND(D31&gt;=69.5,D31&lt;89.5),"Nível 4","Nível 5"))))))</f>
        <v/>
      </c>
      <c r="D31" s="33" t="str">
        <f>IF(Alunos!B31=0,"",('1º Período'!S31*Critérios!$B$25+'2º Período'!S31*Critérios!$D$25)/(Critérios!$B$25+Critérios!$D$25))</f>
        <v/>
      </c>
      <c r="E31" s="28"/>
      <c r="F31" s="28"/>
      <c r="G31" s="28"/>
      <c r="H31" s="28"/>
      <c r="I31" s="28"/>
      <c r="J31" s="28"/>
      <c r="K31" s="28"/>
      <c r="L31" s="11" t="str">
        <f>'3º teste'!E31</f>
        <v/>
      </c>
      <c r="M31" s="42" t="str">
        <f>'4º teste'!E31</f>
        <v/>
      </c>
      <c r="N31" s="42" t="str">
        <f>'Outros 2ºP'!K31</f>
        <v/>
      </c>
      <c r="O31" s="33" t="str">
        <f>IF(OR(Alunos!B31=0,AND(L31="",M31="",N31="")),"",SUMPRODUCT($L$3:$N$3,L31:N31)/SUM($L$3:$N$3))</f>
        <v/>
      </c>
      <c r="P31" s="17" t="str">
        <f>IF(Alunos!B31=0,"",IF(O31="","A preencher",IF(AND(O31&gt;=0,O31&lt;19.5),"Nível 1",IF(AND(O31&gt;=19.5,O31&lt;49.5),"Nível 2",IF(AND(O31&gt;=49.5,O31&lt;69.5),"Nível 3",IF(AND(O31&gt;=69.5,O31&lt;89.5),"Nível 4","Nível 5"))))))</f>
        <v/>
      </c>
      <c r="Q31" s="95">
        <f t="shared" si="0"/>
        <v>0</v>
      </c>
      <c r="R31" s="175" t="str">
        <f>IF(Alunos!B31=0,"",SUMPRODUCT(E31:K31,$E$3:$K$3)/(3*SUM($E$3:$K$3))*100)</f>
        <v/>
      </c>
      <c r="S31" s="175" t="str">
        <f>IF(Alunos!B31=0,"",R31*SUM($E$3:$K$3)+O31*SUM($L$3:$N$3))</f>
        <v/>
      </c>
      <c r="T31" s="17" t="str">
        <f>IF('1º Período'!T31=0,"",'1º Período'!T31)</f>
        <v/>
      </c>
      <c r="U31" s="165"/>
      <c r="V31" s="165"/>
    </row>
    <row r="32" spans="1:22">
      <c r="A32" s="372" t="s">
        <v>17</v>
      </c>
      <c r="B32" s="372"/>
      <c r="C32" s="27" t="e">
        <f>(J32+L32+#REF!)/(J32+L32+#REF!+F32+H32)</f>
        <v>#REF!</v>
      </c>
      <c r="D32" s="43" t="s">
        <v>12</v>
      </c>
      <c r="E32" s="13" t="s">
        <v>18</v>
      </c>
      <c r="F32" s="46">
        <f>COUNTIF(C4:C31,"=Nível 1")</f>
        <v>0</v>
      </c>
      <c r="G32" s="13" t="s">
        <v>19</v>
      </c>
      <c r="H32" s="46">
        <f>COUNTIF(C4:C31,"=Nível 2")</f>
        <v>0</v>
      </c>
      <c r="I32" s="62" t="s">
        <v>20</v>
      </c>
      <c r="J32" s="64">
        <f>COUNTIF(C4:C31,"=Nível 3")</f>
        <v>0</v>
      </c>
      <c r="K32" s="62" t="s">
        <v>21</v>
      </c>
      <c r="L32" s="64">
        <f>COUNTIF(C4:C31,"=Nível 4")</f>
        <v>0</v>
      </c>
      <c r="M32" s="62" t="s">
        <v>22</v>
      </c>
      <c r="N32" s="65">
        <f>COUNTIF(C4:C31,"=Nível 5")</f>
        <v>0</v>
      </c>
      <c r="Q32" s="96"/>
      <c r="R32" s="96"/>
      <c r="S32" s="96"/>
      <c r="T32" s="8"/>
      <c r="U32" s="8"/>
      <c r="V32" s="8"/>
    </row>
    <row r="33" spans="1:22" ht="12.75" customHeight="1">
      <c r="A33" s="370" t="s">
        <v>27</v>
      </c>
      <c r="B33" s="370"/>
      <c r="C33" s="27" t="e">
        <f>(J33+L33+N33)/(J33+L33+N33+F33+H33)</f>
        <v>#DIV/0!</v>
      </c>
      <c r="D33" s="52" t="s">
        <v>56</v>
      </c>
      <c r="E33" s="58" t="s">
        <v>18</v>
      </c>
      <c r="F33" s="54">
        <f>COUNTIF(P4:P31,"=Nível 1")</f>
        <v>0</v>
      </c>
      <c r="G33" s="53" t="s">
        <v>19</v>
      </c>
      <c r="H33" s="54">
        <f>COUNTIF(P4:P31,"=Nível 2")</f>
        <v>0</v>
      </c>
      <c r="I33" s="63" t="s">
        <v>20</v>
      </c>
      <c r="J33" s="66">
        <f>COUNTIF(P4:P31,"=Nível 3")</f>
        <v>0</v>
      </c>
      <c r="K33" s="63" t="s">
        <v>21</v>
      </c>
      <c r="L33" s="66">
        <f>COUNTIF(P4:P31,"=Nível 4")</f>
        <v>0</v>
      </c>
      <c r="M33" s="63" t="s">
        <v>22</v>
      </c>
      <c r="N33" s="67">
        <f>COUNTIF(P4:P31,"=Nível 5")</f>
        <v>0</v>
      </c>
      <c r="Q33" s="96"/>
      <c r="R33" s="96"/>
      <c r="S33" s="96"/>
      <c r="T33" s="8"/>
      <c r="U33" s="8"/>
      <c r="V33" s="8"/>
    </row>
    <row r="34" spans="1:22">
      <c r="B34" s="9"/>
      <c r="Q34" s="96"/>
      <c r="R34" s="96"/>
      <c r="S34" s="96"/>
      <c r="T34" s="8"/>
      <c r="U34" s="8"/>
      <c r="V34" s="8"/>
    </row>
    <row r="35" spans="1:22" ht="13.5" thickBot="1">
      <c r="O35" s="8" t="s">
        <v>130</v>
      </c>
    </row>
    <row r="36" spans="1:22" ht="13.5" thickBot="1">
      <c r="M36" s="237" t="s">
        <v>128</v>
      </c>
      <c r="N36" s="238" t="s">
        <v>55</v>
      </c>
      <c r="O36" s="239">
        <f>COUNT(U4:U31)</f>
        <v>0</v>
      </c>
    </row>
    <row r="37" spans="1:22" ht="13.5" thickBot="1">
      <c r="M37" s="240" t="s">
        <v>129</v>
      </c>
      <c r="N37" s="241" t="e">
        <f>(O37*100)/O36</f>
        <v>#DIV/0!</v>
      </c>
      <c r="O37" s="242">
        <f>COUNTIF(U4:U31,"&lt;3")</f>
        <v>0</v>
      </c>
    </row>
    <row r="38" spans="1:22" ht="13.5" thickBot="1">
      <c r="M38" s="243" t="s">
        <v>20</v>
      </c>
      <c r="N38" s="244" t="e">
        <f>(O38*100)/O36</f>
        <v>#DIV/0!</v>
      </c>
      <c r="O38" s="239">
        <f>COUNTIF(U4:U31,"3")</f>
        <v>0</v>
      </c>
    </row>
    <row r="39" spans="1:22" ht="13.5" thickBot="1">
      <c r="M39" s="245" t="s">
        <v>21</v>
      </c>
      <c r="N39" s="246" t="e">
        <f>(O39*100)/O36</f>
        <v>#DIV/0!</v>
      </c>
      <c r="O39" s="247">
        <f>COUNTIF(U4:U31,"4")</f>
        <v>0</v>
      </c>
    </row>
    <row r="40" spans="1:22" ht="13.5" thickBot="1">
      <c r="M40" s="248" t="s">
        <v>22</v>
      </c>
      <c r="N40" s="249" t="e">
        <f>(O40*100)/O36</f>
        <v>#DIV/0!</v>
      </c>
      <c r="O40" s="250">
        <f>COUNTIF(U4:U31,"5")</f>
        <v>0</v>
      </c>
    </row>
  </sheetData>
  <sheetProtection password="D16F" sheet="1" objects="1" scenarios="1" selectLockedCells="1"/>
  <mergeCells count="14">
    <mergeCell ref="O1:P2"/>
    <mergeCell ref="V1:V3"/>
    <mergeCell ref="S1:S3"/>
    <mergeCell ref="U1:U3"/>
    <mergeCell ref="Q1:Q3"/>
    <mergeCell ref="T1:T3"/>
    <mergeCell ref="R1:R3"/>
    <mergeCell ref="C1:D2"/>
    <mergeCell ref="A33:B33"/>
    <mergeCell ref="L1:N1"/>
    <mergeCell ref="E1:K1"/>
    <mergeCell ref="A32:B32"/>
    <mergeCell ref="A1:B1"/>
    <mergeCell ref="A2:B2"/>
  </mergeCells>
  <phoneticPr fontId="3" type="noConversion"/>
  <conditionalFormatting sqref="O4:O31 Q4:S31">
    <cfRule type="cellIs" dxfId="174" priority="2" stopIfTrue="1" operator="lessThan">
      <formula>49.5</formula>
    </cfRule>
  </conditionalFormatting>
  <conditionalFormatting sqref="P4:P31 C4:C31 T4:V31">
    <cfRule type="cellIs" dxfId="173" priority="3" stopIfTrue="1" operator="equal">
      <formula>"Nível 2"</formula>
    </cfRule>
    <cfRule type="cellIs" dxfId="172" priority="4" stopIfTrue="1" operator="equal">
      <formula>"Nível 1"</formula>
    </cfRule>
  </conditionalFormatting>
  <conditionalFormatting sqref="D4:D31">
    <cfRule type="cellIs" dxfId="171" priority="5" stopIfTrue="1" operator="lessThan">
      <formula>49.5</formula>
    </cfRule>
  </conditionalFormatting>
  <conditionalFormatting sqref="C32:C33">
    <cfRule type="cellIs" dxfId="170" priority="6" stopIfTrue="1" operator="lessThan">
      <formula>0.5</formula>
    </cfRule>
  </conditionalFormatting>
  <conditionalFormatting sqref="B6 B8 B10 B12 B14 B16 B18 B20 B22 B24 B26 B28 B30 B4">
    <cfRule type="cellIs" dxfId="169" priority="7" stopIfTrue="1" operator="equal">
      <formula>0</formula>
    </cfRule>
  </conditionalFormatting>
  <conditionalFormatting sqref="B7 B9 B11 B13 B15 B17 B19 B21 B23 B25 B27 B29 B31 B5">
    <cfRule type="cellIs" dxfId="168" priority="8" stopIfTrue="1" operator="equal">
      <formula>0</formula>
    </cfRule>
  </conditionalFormatting>
  <conditionalFormatting sqref="R4:R31">
    <cfRule type="cellIs" dxfId="167" priority="1" stopIfTrue="1" operator="lessThan">
      <formula>49.5</formula>
    </cfRule>
  </conditionalFormatting>
  <dataValidations count="4">
    <dataValidation type="whole" allowBlank="1" showInputMessage="1" showErrorMessage="1" errorTitle="Pontuação não permitida" error="Deve ser inserida uma classificação entre 0 e 100" promptTitle="Pontuação dos testes" prompt="Deve ser inserida uma_x000a_classificação entre 0 e 100" sqref="L4:M31">
      <formula1>0</formula1>
      <formula2>100</formula2>
    </dataValidation>
    <dataValidation type="whole" allowBlank="1" showInputMessage="1" showErrorMessage="1" promptTitle="Não preencher" prompt="Esta coluna deve ser preenchida na Folha de cálculo &quot;Outros 1ºP&quot;" sqref="N4:N31">
      <formula1>0</formula1>
      <formula2>100</formula2>
    </dataValidation>
    <dataValidation type="whole" allowBlank="1" showInputMessage="1" showErrorMessage="1" errorTitle="Classificação" error="A Classificação situa-se entre 0 e 3" promptTitle="Atitudes e Valores" prompt="0 = Não Revela_x000a_1 = Revela Pouco_x000a_2 = Revela_x000a_3 = Revela Claramente" sqref="E14:K31">
      <formula1>0</formula1>
      <formula2>3</formula2>
    </dataValidation>
    <dataValidation type="whole" allowBlank="1" showInputMessage="1" showErrorMessage="1" errorTitle="Classificação" error="CLassificação entre 0 e 3" promptTitle="Atitudes e Valores" prompt="0 = Não Revela_x000a_1 = Revela Pouco_x000a_2 = Revela_x000a_3 = Revela Claramente" sqref="E4:K13">
      <formula1>0</formula1>
      <formula2>3</formula2>
    </dataValidation>
  </dataValidations>
  <hyperlinks>
    <hyperlink ref="A1" location="Índice!A1" display="Voltar ao Índice"/>
  </hyperlinks>
  <printOptions horizontalCentered="1" verticalCentered="1"/>
  <pageMargins left="0.43307086614173229" right="0.55118110236220474" top="0.86614173228346458" bottom="0.98425196850393704" header="0.51181102362204722" footer="0.51181102362204722"/>
  <pageSetup paperSize="9" scale="72" firstPageNumber="0" orientation="landscape" horizontalDpi="300" verticalDpi="300" r:id="rId1"/>
  <headerFooter alignWithMargins="0">
    <oddHeader>&amp;L&amp;12&amp;F&amp;R&amp;12&amp;A</oddHeader>
    <oddFooter>&amp;L&amp;D&amp;T&amp;REBI Eixo</oddFooter>
  </headerFooter>
  <ignoredErrors>
    <ignoredError sqref="T4:T31" unlockedFormula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olha14" enableFormatConditionsCalculation="0">
    <tabColor indexed="10"/>
  </sheetPr>
  <dimension ref="A1:CA70"/>
  <sheetViews>
    <sheetView showGridLines="0" showRowColHeaders="0" workbookViewId="0">
      <selection activeCell="F3" sqref="F3:F5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5.42578125" customWidth="1"/>
    <col min="5" max="5" width="7.7109375" customWidth="1"/>
    <col min="6" max="53" width="5" customWidth="1"/>
  </cols>
  <sheetData>
    <row r="1" spans="1:79" ht="13.5" thickBot="1">
      <c r="A1" s="326" t="s">
        <v>53</v>
      </c>
      <c r="B1" s="326"/>
      <c r="E1" s="337" t="s">
        <v>50</v>
      </c>
      <c r="F1" s="337"/>
      <c r="G1" s="337"/>
      <c r="H1" s="337"/>
      <c r="I1" s="1">
        <f>C3</f>
        <v>0</v>
      </c>
      <c r="J1" s="3" t="s">
        <v>51</v>
      </c>
    </row>
    <row r="2" spans="1:79">
      <c r="A2" s="335" t="s">
        <v>13</v>
      </c>
      <c r="B2" s="198" t="s">
        <v>43</v>
      </c>
      <c r="C2" s="199" t="s">
        <v>44</v>
      </c>
      <c r="D2" s="331" t="s">
        <v>132</v>
      </c>
      <c r="E2" s="200" t="s">
        <v>12</v>
      </c>
      <c r="F2" s="201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20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ht="13.5" thickBot="1">
      <c r="A3" s="336"/>
      <c r="B3" s="203" t="s">
        <v>14</v>
      </c>
      <c r="C3" s="204">
        <f>SUM(F3:BA3)</f>
        <v>0</v>
      </c>
      <c r="D3" s="332"/>
      <c r="E3" s="205" t="e">
        <f>C3*100/C$3</f>
        <v>#DIV/0!</v>
      </c>
      <c r="F3" s="206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209">
        <f>IF(Alunos!A4=0,"",Alunos!A4)</f>
        <v>1</v>
      </c>
      <c r="B4" s="210" t="str">
        <f>IF(Alunos!B4=0,"",Alunos!B4)</f>
        <v/>
      </c>
      <c r="C4" s="102">
        <f t="shared" ref="C4:C31" si="0">SUM(F4:BA4)</f>
        <v>0</v>
      </c>
      <c r="D4" s="268" t="str">
        <f>IF(OR(E4=0,E4=""),"",IF(AND(E4&lt;49.5),"Não Satisfaz",IF(AND(E4&gt;=49.5,E4&lt;69.5),"Satisfaz",IF(AND(E4&gt;=69.5,E4&lt;89.5),"Satisfaz Bem","Satisfaz Muito Bem"))))</f>
        <v/>
      </c>
      <c r="E4" s="251" t="str">
        <f>IF(OR(Alunos!B4=0,$C$3=0,SUM(F4:BA4)=0),"",VALUE(C4*100/C$3))</f>
        <v/>
      </c>
      <c r="F4" s="87"/>
      <c r="G4" s="87"/>
      <c r="H4" s="87"/>
      <c r="I4" s="87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</row>
    <row r="5" spans="1:79">
      <c r="A5" s="211">
        <f>IF(Alunos!A5=0,"",Alunos!A5)</f>
        <v>2</v>
      </c>
      <c r="B5" s="212" t="str">
        <f>IF(Alunos!B5=0,"",Alunos!B5)</f>
        <v/>
      </c>
      <c r="C5" s="82">
        <f t="shared" si="0"/>
        <v>0</v>
      </c>
      <c r="D5" s="225" t="str">
        <f t="shared" ref="D5:D31" si="1">IF(OR(E5=0,E5=""),"",IF(AND(E5&lt;49.5),"Não Satisfaz",IF(AND(E5&gt;=49.5,E5&lt;69.5),"Satisfaz",IF(AND(E5&gt;=69.5,E5&lt;89.5),"Satisfaz Bem","Satisfaz Muito Bem"))))</f>
        <v/>
      </c>
      <c r="E5" s="251" t="str">
        <f>IF(OR(Alunos!B5=0,$C$3=0,SUM(F5:BA5)=0),"",VALUE(C5*100/C$3))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</row>
    <row r="6" spans="1:79">
      <c r="A6" s="211">
        <f>IF(Alunos!A6=0,"",Alunos!A6)</f>
        <v>3</v>
      </c>
      <c r="B6" s="223" t="str">
        <f>IF(Alunos!B6=0,"",Alunos!B6)</f>
        <v/>
      </c>
      <c r="C6" s="82">
        <f t="shared" si="0"/>
        <v>0</v>
      </c>
      <c r="D6" s="225" t="str">
        <f t="shared" si="1"/>
        <v/>
      </c>
      <c r="E6" s="251" t="str">
        <f>IF(OR(Alunos!B6=0,$C$3=0,SUM(F6:BA6)=0),"",VALUE(C6*100/C$3))</f>
        <v/>
      </c>
      <c r="F6" s="104"/>
      <c r="G6" s="104"/>
      <c r="H6" s="104"/>
      <c r="I6" s="104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</row>
    <row r="7" spans="1:79">
      <c r="A7" s="211">
        <f>IF(Alunos!A7=0,"",Alunos!A7)</f>
        <v>4</v>
      </c>
      <c r="B7" s="212" t="str">
        <f>IF(Alunos!B7=0,"",Alunos!B7)</f>
        <v/>
      </c>
      <c r="C7" s="82">
        <f t="shared" si="0"/>
        <v>0</v>
      </c>
      <c r="D7" s="225" t="str">
        <f t="shared" si="1"/>
        <v/>
      </c>
      <c r="E7" s="251" t="str">
        <f>IF(OR(Alunos!B7=0,$C$3=0,SUM(F7:BA7)=0),"",VALUE(C7*100/C$3))</f>
        <v/>
      </c>
      <c r="F7" s="104"/>
      <c r="G7" s="104"/>
      <c r="H7" s="104"/>
      <c r="I7" s="104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</row>
    <row r="8" spans="1:79">
      <c r="A8" s="211">
        <f>IF(Alunos!A8=0,"",Alunos!A8)</f>
        <v>5</v>
      </c>
      <c r="B8" s="212" t="str">
        <f>IF(Alunos!B8=0,"",Alunos!B8)</f>
        <v/>
      </c>
      <c r="C8" s="82">
        <f t="shared" si="0"/>
        <v>0</v>
      </c>
      <c r="D8" s="254" t="str">
        <f t="shared" si="1"/>
        <v/>
      </c>
      <c r="E8" s="218" t="str">
        <f>IF(OR(Alunos!B8=0,$C$3=0,SUM(F8:BA8)=0),"",VALUE(C8*100/C$3))</f>
        <v/>
      </c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</row>
    <row r="9" spans="1:79">
      <c r="A9" s="211">
        <f>IF(Alunos!A9=0,"",Alunos!A9)</f>
        <v>6</v>
      </c>
      <c r="B9" s="223" t="str">
        <f>IF(Alunos!B9=0,"",Alunos!B9)</f>
        <v/>
      </c>
      <c r="C9" s="82">
        <f t="shared" si="0"/>
        <v>0</v>
      </c>
      <c r="D9" s="225" t="str">
        <f t="shared" si="1"/>
        <v/>
      </c>
      <c r="E9" s="251" t="str">
        <f>IF(OR(Alunos!B9=0,$C$3=0,SUM(F9:BA9)=0),"",VALUE(C9*100/C$3))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</row>
    <row r="10" spans="1:79">
      <c r="A10" s="211">
        <f>IF(Alunos!A10=0,"",Alunos!A10)</f>
        <v>7</v>
      </c>
      <c r="B10" s="223" t="str">
        <f>IF(Alunos!B10=0,"",Alunos!B10)</f>
        <v/>
      </c>
      <c r="C10" s="82">
        <f t="shared" si="0"/>
        <v>0</v>
      </c>
      <c r="D10" s="225" t="str">
        <f t="shared" si="1"/>
        <v/>
      </c>
      <c r="E10" s="251" t="str">
        <f>IF(OR(Alunos!B10=0,$C$3=0,SUM(F10:BA10)=0),"",VALUE(C10*100/C$3))</f>
        <v/>
      </c>
      <c r="F10" s="104"/>
      <c r="G10" s="104"/>
      <c r="H10" s="104"/>
      <c r="I10" s="104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</row>
    <row r="11" spans="1:79">
      <c r="A11" s="211">
        <f>IF(Alunos!A11=0,"",Alunos!A11)</f>
        <v>8</v>
      </c>
      <c r="B11" s="223" t="str">
        <f>IF(Alunos!B11=0,"",Alunos!B11)</f>
        <v/>
      </c>
      <c r="C11" s="82">
        <f t="shared" si="0"/>
        <v>0</v>
      </c>
      <c r="D11" s="225" t="str">
        <f t="shared" si="1"/>
        <v/>
      </c>
      <c r="E11" s="251" t="str">
        <f>IF(OR(Alunos!B11=0,$C$3=0,SUM(F11:BA11)=0),"",VALUE(C11*100/C$3))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</row>
    <row r="12" spans="1:79">
      <c r="A12" s="211">
        <f>IF(Alunos!A12=0,"",Alunos!A12)</f>
        <v>9</v>
      </c>
      <c r="B12" s="223" t="str">
        <f>IF(Alunos!B12=0,"",Alunos!B12)</f>
        <v/>
      </c>
      <c r="C12" s="82">
        <f t="shared" si="0"/>
        <v>0</v>
      </c>
      <c r="D12" s="225" t="str">
        <f t="shared" si="1"/>
        <v/>
      </c>
      <c r="E12" s="251" t="str">
        <f>IF(OR(Alunos!B12=0,$C$3=0,SUM(F12:BA12)=0),"",VALUE(C12*100/C$3))</f>
        <v/>
      </c>
      <c r="F12" s="104"/>
      <c r="G12" s="104"/>
      <c r="H12" s="104"/>
      <c r="I12" s="104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</row>
    <row r="13" spans="1:79">
      <c r="A13" s="211">
        <f>IF(Alunos!A13=0,"",Alunos!A13)</f>
        <v>10</v>
      </c>
      <c r="B13" s="223" t="str">
        <f>IF(Alunos!B13=0,"",Alunos!B13)</f>
        <v/>
      </c>
      <c r="C13" s="82">
        <f t="shared" si="0"/>
        <v>0</v>
      </c>
      <c r="D13" s="254" t="str">
        <f t="shared" si="1"/>
        <v/>
      </c>
      <c r="E13" s="218" t="str">
        <f>IF(OR(Alunos!B13=0,$C$3=0,SUM(F13:BA13)=0),"",VALUE(C13*100/C$3))</f>
        <v/>
      </c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</row>
    <row r="14" spans="1:79">
      <c r="A14" s="211">
        <f>IF(Alunos!A14=0,"",Alunos!A14)</f>
        <v>11</v>
      </c>
      <c r="B14" s="223" t="str">
        <f>IF(Alunos!B14=0,"",Alunos!B14)</f>
        <v/>
      </c>
      <c r="C14" s="82">
        <f t="shared" si="0"/>
        <v>0</v>
      </c>
      <c r="D14" s="225" t="str">
        <f t="shared" si="1"/>
        <v/>
      </c>
      <c r="E14" s="251" t="str">
        <f>IF(OR(Alunos!B14=0,$C$3=0,SUM(F14:BA14)=0),"",VALUE(C14*100/C$3))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</row>
    <row r="15" spans="1:79">
      <c r="A15" s="211">
        <f>IF(Alunos!A15=0,"",Alunos!A15)</f>
        <v>12</v>
      </c>
      <c r="B15" s="224" t="str">
        <f>IF(Alunos!B15=0,"",Alunos!B15)</f>
        <v/>
      </c>
      <c r="C15" s="82">
        <f t="shared" si="0"/>
        <v>0</v>
      </c>
      <c r="D15" s="225" t="str">
        <f t="shared" si="1"/>
        <v/>
      </c>
      <c r="E15" s="251" t="str">
        <f>IF(OR(Alunos!B15=0,$C$3=0,SUM(F15:BA15)=0),"",VALUE(C15*100/C$3))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</row>
    <row r="16" spans="1:79">
      <c r="A16" s="211">
        <f>IF(Alunos!A16=0,"",Alunos!A16)</f>
        <v>13</v>
      </c>
      <c r="B16" s="223" t="str">
        <f>IF(Alunos!B16=0,"",Alunos!B16)</f>
        <v/>
      </c>
      <c r="C16" s="82">
        <f t="shared" si="0"/>
        <v>0</v>
      </c>
      <c r="D16" s="225" t="str">
        <f t="shared" si="1"/>
        <v/>
      </c>
      <c r="E16" s="251" t="str">
        <f>IF(OR(Alunos!B16=0,$C$3=0,SUM(F16:BA16)=0),"",VALUE(C16*100/C$3))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</row>
    <row r="17" spans="1:53">
      <c r="A17" s="211">
        <f>IF(Alunos!A17=0,"",Alunos!A17)</f>
        <v>14</v>
      </c>
      <c r="B17" s="223" t="str">
        <f>IF(Alunos!B17=0,"",Alunos!B17)</f>
        <v/>
      </c>
      <c r="C17" s="82">
        <f t="shared" si="0"/>
        <v>0</v>
      </c>
      <c r="D17" s="225" t="str">
        <f t="shared" si="1"/>
        <v/>
      </c>
      <c r="E17" s="251" t="str">
        <f>IF(OR(Alunos!B17=0,$C$3=0,SUM(F17:BA17)=0),"",VALUE(C17*100/C$3))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</row>
    <row r="18" spans="1:53">
      <c r="A18" s="211">
        <f>IF(Alunos!A18=0,"",Alunos!A18)</f>
        <v>15</v>
      </c>
      <c r="B18" s="223" t="str">
        <f>IF(Alunos!B18=0,"",Alunos!B18)</f>
        <v/>
      </c>
      <c r="C18" s="82">
        <f t="shared" si="0"/>
        <v>0</v>
      </c>
      <c r="D18" s="254" t="str">
        <f t="shared" si="1"/>
        <v/>
      </c>
      <c r="E18" s="218" t="str">
        <f>IF(OR(Alunos!B18=0,$C$3=0,SUM(F18:BA18)=0),"",VALUE(C18*100/C$3))</f>
        <v/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</row>
    <row r="19" spans="1:53">
      <c r="A19" s="211">
        <f>IF(Alunos!A19=0,"",Alunos!A19)</f>
        <v>16</v>
      </c>
      <c r="B19" s="223" t="str">
        <f>IF(Alunos!B19=0,"",Alunos!B19)</f>
        <v/>
      </c>
      <c r="C19" s="82">
        <f t="shared" si="0"/>
        <v>0</v>
      </c>
      <c r="D19" s="225" t="str">
        <f t="shared" si="1"/>
        <v/>
      </c>
      <c r="E19" s="251" t="str">
        <f>IF(OR(Alunos!B19=0,$C$3=0,SUM(F19:BA19)=0),"",VALUE(C19*100/C$3))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</row>
    <row r="20" spans="1:53">
      <c r="A20" s="211">
        <f>IF(Alunos!A20=0,"",Alunos!A20)</f>
        <v>17</v>
      </c>
      <c r="B20" s="223" t="str">
        <f>IF(Alunos!B20=0,"",Alunos!B20)</f>
        <v/>
      </c>
      <c r="C20" s="82">
        <f t="shared" si="0"/>
        <v>0</v>
      </c>
      <c r="D20" s="225" t="str">
        <f t="shared" si="1"/>
        <v/>
      </c>
      <c r="E20" s="251" t="str">
        <f>IF(OR(Alunos!B20=0,$C$3=0,SUM(F20:BA20)=0),"",VALUE(C20*100/C$3))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</row>
    <row r="21" spans="1:53">
      <c r="A21" s="211">
        <f>IF(Alunos!A21=0,"",Alunos!A21)</f>
        <v>18</v>
      </c>
      <c r="B21" s="223" t="str">
        <f>IF(Alunos!B21=0,"",Alunos!B21)</f>
        <v/>
      </c>
      <c r="C21" s="82">
        <f t="shared" si="0"/>
        <v>0</v>
      </c>
      <c r="D21" s="225" t="str">
        <f t="shared" si="1"/>
        <v/>
      </c>
      <c r="E21" s="251" t="str">
        <f>IF(OR(Alunos!B21=0,$C$3=0,SUM(F21:BA21)=0),"",VALUE(C21*100/C$3))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</row>
    <row r="22" spans="1:53">
      <c r="A22" s="211">
        <f>IF(Alunos!A22=0,"",Alunos!A22)</f>
        <v>19</v>
      </c>
      <c r="B22" s="223" t="str">
        <f>IF(Alunos!B22=0,"",Alunos!B22)</f>
        <v/>
      </c>
      <c r="C22" s="82">
        <f t="shared" si="0"/>
        <v>0</v>
      </c>
      <c r="D22" s="225" t="str">
        <f t="shared" si="1"/>
        <v/>
      </c>
      <c r="E22" s="251" t="str">
        <f>IF(OR(Alunos!B22=0,$C$3=0,SUM(F22:BA22)=0),"",VALUE(C22*100/C$3))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</row>
    <row r="23" spans="1:53">
      <c r="A23" s="211">
        <f>IF(Alunos!A23=0,"",Alunos!A23)</f>
        <v>20</v>
      </c>
      <c r="B23" s="223" t="str">
        <f>IF(Alunos!B23=0,"",Alunos!B23)</f>
        <v/>
      </c>
      <c r="C23" s="82">
        <f t="shared" si="0"/>
        <v>0</v>
      </c>
      <c r="D23" s="254" t="str">
        <f t="shared" si="1"/>
        <v/>
      </c>
      <c r="E23" s="218" t="str">
        <f>IF(OR(Alunos!B23=0,$C$3=0,SUM(F23:BA23)=0),"",VALUE(C23*100/C$3))</f>
        <v/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</row>
    <row r="24" spans="1:53">
      <c r="A24" s="211">
        <f>IF(Alunos!A24=0,"",Alunos!A24)</f>
        <v>21</v>
      </c>
      <c r="B24" s="223" t="str">
        <f>IF(Alunos!B24=0,"",Alunos!B24)</f>
        <v/>
      </c>
      <c r="C24" s="82">
        <f t="shared" si="0"/>
        <v>0</v>
      </c>
      <c r="D24" s="225" t="str">
        <f t="shared" si="1"/>
        <v/>
      </c>
      <c r="E24" s="251" t="str">
        <f>IF(OR(Alunos!B24=0,$C$3=0,SUM(F24:BA24)=0),"",VALUE(C24*100/C$3))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</row>
    <row r="25" spans="1:53">
      <c r="A25" s="211">
        <f>IF(Alunos!A25=0,"",Alunos!A25)</f>
        <v>22</v>
      </c>
      <c r="B25" s="223" t="str">
        <f>IF(Alunos!B25=0,"",Alunos!B25)</f>
        <v/>
      </c>
      <c r="C25" s="82">
        <f t="shared" si="0"/>
        <v>0</v>
      </c>
      <c r="D25" s="225" t="str">
        <f t="shared" si="1"/>
        <v/>
      </c>
      <c r="E25" s="251" t="str">
        <f>IF(OR(Alunos!B25=0,$C$3=0,SUM(F25:BA25)=0),"",VALUE(C25*100/C$3))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</row>
    <row r="26" spans="1:53">
      <c r="A26" s="211">
        <f>IF(Alunos!A26=0,"",Alunos!A26)</f>
        <v>23</v>
      </c>
      <c r="B26" s="223" t="str">
        <f>IF(Alunos!B26=0,"",Alunos!B26)</f>
        <v/>
      </c>
      <c r="C26" s="82">
        <f t="shared" si="0"/>
        <v>0</v>
      </c>
      <c r="D26" s="225" t="str">
        <f t="shared" si="1"/>
        <v/>
      </c>
      <c r="E26" s="251" t="str">
        <f>IF(OR(Alunos!B26=0,$C$3=0,SUM(F26:BA26)=0),"",VALUE(C26*100/C$3))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</row>
    <row r="27" spans="1:53">
      <c r="A27" s="211">
        <f>IF(Alunos!A27=0,"",Alunos!A27)</f>
        <v>24</v>
      </c>
      <c r="B27" s="223" t="str">
        <f>IF(Alunos!B27=0,"",Alunos!B27)</f>
        <v/>
      </c>
      <c r="C27" s="82">
        <f t="shared" si="0"/>
        <v>0</v>
      </c>
      <c r="D27" s="225" t="str">
        <f t="shared" si="1"/>
        <v/>
      </c>
      <c r="E27" s="251" t="str">
        <f>IF(OR(Alunos!B27=0,$C$3=0,SUM(F27:BA27)=0),"",VALUE(C27*100/C$3))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</row>
    <row r="28" spans="1:53">
      <c r="A28" s="211">
        <f>IF(Alunos!A28=0,"",Alunos!A28)</f>
        <v>25</v>
      </c>
      <c r="B28" s="223" t="str">
        <f>IF(Alunos!B28=0,"",Alunos!B28)</f>
        <v/>
      </c>
      <c r="C28" s="82">
        <f t="shared" si="0"/>
        <v>0</v>
      </c>
      <c r="D28" s="254" t="str">
        <f t="shared" si="1"/>
        <v/>
      </c>
      <c r="E28" s="218" t="str">
        <f>IF(OR(Alunos!B28=0,$C$3=0,SUM(F28:BA28)=0),"",VALUE(C28*100/C$3))</f>
        <v/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</row>
    <row r="29" spans="1:53">
      <c r="A29" s="211">
        <f>IF(Alunos!A29=0,"",Alunos!A29)</f>
        <v>26</v>
      </c>
      <c r="B29" s="223" t="str">
        <f>IF(Alunos!B29=0,"",Alunos!B29)</f>
        <v/>
      </c>
      <c r="C29" s="82">
        <f t="shared" si="0"/>
        <v>0</v>
      </c>
      <c r="D29" s="225" t="str">
        <f t="shared" si="1"/>
        <v/>
      </c>
      <c r="E29" s="251" t="str">
        <f>IF(OR(Alunos!B29=0,$C$3=0,SUM(F29:BA29)=0),"",VALUE(C29*100/C$3))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</row>
    <row r="30" spans="1:53">
      <c r="A30" s="211">
        <f>IF(Alunos!A30=0,"",Alunos!A30)</f>
        <v>27</v>
      </c>
      <c r="B30" s="223" t="str">
        <f>IF(Alunos!B30=0,"",Alunos!B30)</f>
        <v/>
      </c>
      <c r="C30" s="82">
        <f t="shared" si="0"/>
        <v>0</v>
      </c>
      <c r="D30" s="225" t="str">
        <f t="shared" si="1"/>
        <v/>
      </c>
      <c r="E30" s="251" t="str">
        <f>IF(OR(Alunos!B30=0,$C$3=0,SUM(F30:BA30)=0),"",VALUE(C30*100/C$3))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</row>
    <row r="31" spans="1:53">
      <c r="A31" s="211">
        <f>IF(Alunos!A31=0,"",Alunos!A31)</f>
        <v>28</v>
      </c>
      <c r="B31" s="223" t="str">
        <f>IF(Alunos!B31=0,"",Alunos!B31)</f>
        <v/>
      </c>
      <c r="C31" s="82">
        <f t="shared" si="0"/>
        <v>0</v>
      </c>
      <c r="D31" s="225" t="str">
        <f t="shared" si="1"/>
        <v/>
      </c>
      <c r="E31" s="251" t="str">
        <f>IF(OR(Alunos!B31=0,$C$3=0,SUM(F31:BA31)=0),"",VALUE(C31*100/C$3))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</row>
    <row r="32" spans="1:53" ht="15.75">
      <c r="A32" s="221"/>
      <c r="B32" s="328" t="s">
        <v>74</v>
      </c>
      <c r="C32" s="329"/>
      <c r="D32" s="330"/>
      <c r="E32" s="214">
        <f>COUNTIF(E4:E31,"&gt;=50")</f>
        <v>0</v>
      </c>
      <c r="F32" s="215" t="str">
        <f>IF(OR(F3=0,$E$33=0),"",SUM(F4:F31)/F3/$E$33)</f>
        <v/>
      </c>
      <c r="G32" s="215" t="str">
        <f>IF(OR(G3=0,$E$33=0),"",SUM(G4:G31)/G3/$E$33)</f>
        <v/>
      </c>
      <c r="H32" s="215" t="str">
        <f>IF(OR(H3=0,$E$33=0),"",SUM(H4:H31)/H3/$E$33)</f>
        <v/>
      </c>
      <c r="I32" s="215" t="str">
        <f>IF(OR(I3=0,$E$33=0),"",SUM(I4:I31)/I3/$E$33)</f>
        <v/>
      </c>
      <c r="J32" s="215" t="str">
        <f>IF(OR(J3=0,$E$33=0),"",SUM(J4:J31)/J3/$E$33)</f>
        <v/>
      </c>
      <c r="K32" s="215" t="str">
        <f t="shared" ref="K32:BA32" si="2">IF(OR(K3=0,$E$33=0),"",SUM(K4:K31)/K3/$E$33)</f>
        <v/>
      </c>
      <c r="L32" s="215" t="str">
        <f t="shared" si="2"/>
        <v/>
      </c>
      <c r="M32" s="215" t="str">
        <f t="shared" si="2"/>
        <v/>
      </c>
      <c r="N32" s="215" t="str">
        <f t="shared" si="2"/>
        <v/>
      </c>
      <c r="O32" s="215" t="str">
        <f t="shared" si="2"/>
        <v/>
      </c>
      <c r="P32" s="215" t="str">
        <f t="shared" si="2"/>
        <v/>
      </c>
      <c r="Q32" s="215" t="str">
        <f t="shared" si="2"/>
        <v/>
      </c>
      <c r="R32" s="215" t="str">
        <f t="shared" si="2"/>
        <v/>
      </c>
      <c r="S32" s="215" t="str">
        <f t="shared" si="2"/>
        <v/>
      </c>
      <c r="T32" s="215" t="str">
        <f t="shared" si="2"/>
        <v/>
      </c>
      <c r="U32" s="215" t="str">
        <f t="shared" si="2"/>
        <v/>
      </c>
      <c r="V32" s="215" t="str">
        <f t="shared" si="2"/>
        <v/>
      </c>
      <c r="W32" s="215" t="str">
        <f t="shared" si="2"/>
        <v/>
      </c>
      <c r="X32" s="215" t="str">
        <f t="shared" si="2"/>
        <v/>
      </c>
      <c r="Y32" s="215" t="str">
        <f t="shared" si="2"/>
        <v/>
      </c>
      <c r="Z32" s="215" t="str">
        <f t="shared" si="2"/>
        <v/>
      </c>
      <c r="AA32" s="215" t="str">
        <f t="shared" si="2"/>
        <v/>
      </c>
      <c r="AB32" s="215" t="str">
        <f t="shared" si="2"/>
        <v/>
      </c>
      <c r="AC32" s="215" t="str">
        <f t="shared" si="2"/>
        <v/>
      </c>
      <c r="AD32" s="215" t="str">
        <f t="shared" si="2"/>
        <v/>
      </c>
      <c r="AE32" s="215" t="str">
        <f t="shared" si="2"/>
        <v/>
      </c>
      <c r="AF32" s="215" t="str">
        <f t="shared" si="2"/>
        <v/>
      </c>
      <c r="AG32" s="215" t="str">
        <f t="shared" si="2"/>
        <v/>
      </c>
      <c r="AH32" s="215" t="str">
        <f t="shared" si="2"/>
        <v/>
      </c>
      <c r="AI32" s="215" t="str">
        <f t="shared" si="2"/>
        <v/>
      </c>
      <c r="AJ32" s="215" t="str">
        <f t="shared" si="2"/>
        <v/>
      </c>
      <c r="AK32" s="215" t="str">
        <f t="shared" si="2"/>
        <v/>
      </c>
      <c r="AL32" s="215" t="str">
        <f t="shared" si="2"/>
        <v/>
      </c>
      <c r="AM32" s="215" t="str">
        <f t="shared" si="2"/>
        <v/>
      </c>
      <c r="AN32" s="215" t="str">
        <f t="shared" si="2"/>
        <v/>
      </c>
      <c r="AO32" s="215" t="str">
        <f t="shared" si="2"/>
        <v/>
      </c>
      <c r="AP32" s="215" t="str">
        <f t="shared" si="2"/>
        <v/>
      </c>
      <c r="AQ32" s="215" t="str">
        <f t="shared" si="2"/>
        <v/>
      </c>
      <c r="AR32" s="215" t="str">
        <f t="shared" si="2"/>
        <v/>
      </c>
      <c r="AS32" s="215" t="str">
        <f t="shared" si="2"/>
        <v/>
      </c>
      <c r="AT32" s="215" t="str">
        <f t="shared" si="2"/>
        <v/>
      </c>
      <c r="AU32" s="215" t="str">
        <f t="shared" si="2"/>
        <v/>
      </c>
      <c r="AV32" s="215" t="str">
        <f t="shared" si="2"/>
        <v/>
      </c>
      <c r="AW32" s="215" t="str">
        <f t="shared" si="2"/>
        <v/>
      </c>
      <c r="AX32" s="215" t="str">
        <f t="shared" si="2"/>
        <v/>
      </c>
      <c r="AY32" s="215" t="str">
        <f t="shared" si="2"/>
        <v/>
      </c>
      <c r="AZ32" s="215" t="str">
        <f t="shared" si="2"/>
        <v/>
      </c>
      <c r="BA32" s="215" t="str">
        <f t="shared" si="2"/>
        <v/>
      </c>
    </row>
    <row r="33" spans="1:53" ht="15" customHeight="1">
      <c r="A33" s="221"/>
      <c r="B33" s="328" t="s">
        <v>76</v>
      </c>
      <c r="C33" s="329"/>
      <c r="D33" s="330"/>
      <c r="E33" s="216">
        <f>COUNTIF(E4:E31,"&gt;=0")</f>
        <v>0</v>
      </c>
      <c r="F33" s="215" t="str">
        <f>IF(OR(F3=0,$E$33=0),"",COUNTIF(F4:F31,"&gt;0")/$E$33)</f>
        <v/>
      </c>
      <c r="G33" s="215" t="str">
        <f t="shared" ref="G33:BA33" si="3">IF(OR(G3=0,$E$33=0),"",COUNTIF(G4:G31,"&gt;0")/$E$33)</f>
        <v/>
      </c>
      <c r="H33" s="215" t="str">
        <f t="shared" si="3"/>
        <v/>
      </c>
      <c r="I33" s="215" t="str">
        <f t="shared" si="3"/>
        <v/>
      </c>
      <c r="J33" s="215" t="str">
        <f t="shared" si="3"/>
        <v/>
      </c>
      <c r="K33" s="215" t="str">
        <f t="shared" si="3"/>
        <v/>
      </c>
      <c r="L33" s="215" t="str">
        <f t="shared" si="3"/>
        <v/>
      </c>
      <c r="M33" s="215" t="str">
        <f t="shared" si="3"/>
        <v/>
      </c>
      <c r="N33" s="215" t="str">
        <f t="shared" si="3"/>
        <v/>
      </c>
      <c r="O33" s="215" t="str">
        <f t="shared" si="3"/>
        <v/>
      </c>
      <c r="P33" s="215" t="str">
        <f t="shared" si="3"/>
        <v/>
      </c>
      <c r="Q33" s="215" t="str">
        <f t="shared" si="3"/>
        <v/>
      </c>
      <c r="R33" s="215" t="str">
        <f t="shared" si="3"/>
        <v/>
      </c>
      <c r="S33" s="215" t="str">
        <f t="shared" si="3"/>
        <v/>
      </c>
      <c r="T33" s="215" t="str">
        <f t="shared" si="3"/>
        <v/>
      </c>
      <c r="U33" s="215" t="str">
        <f t="shared" si="3"/>
        <v/>
      </c>
      <c r="V33" s="215" t="str">
        <f t="shared" si="3"/>
        <v/>
      </c>
      <c r="W33" s="215" t="str">
        <f t="shared" si="3"/>
        <v/>
      </c>
      <c r="X33" s="215" t="str">
        <f t="shared" si="3"/>
        <v/>
      </c>
      <c r="Y33" s="215" t="str">
        <f t="shared" si="3"/>
        <v/>
      </c>
      <c r="Z33" s="215" t="str">
        <f t="shared" si="3"/>
        <v/>
      </c>
      <c r="AA33" s="215" t="str">
        <f t="shared" si="3"/>
        <v/>
      </c>
      <c r="AB33" s="215" t="str">
        <f t="shared" si="3"/>
        <v/>
      </c>
      <c r="AC33" s="215" t="str">
        <f t="shared" si="3"/>
        <v/>
      </c>
      <c r="AD33" s="215" t="str">
        <f t="shared" si="3"/>
        <v/>
      </c>
      <c r="AE33" s="215" t="str">
        <f t="shared" si="3"/>
        <v/>
      </c>
      <c r="AF33" s="215" t="str">
        <f t="shared" si="3"/>
        <v/>
      </c>
      <c r="AG33" s="215" t="str">
        <f t="shared" si="3"/>
        <v/>
      </c>
      <c r="AH33" s="215" t="str">
        <f t="shared" si="3"/>
        <v/>
      </c>
      <c r="AI33" s="215" t="str">
        <f t="shared" si="3"/>
        <v/>
      </c>
      <c r="AJ33" s="215" t="str">
        <f t="shared" si="3"/>
        <v/>
      </c>
      <c r="AK33" s="215" t="str">
        <f t="shared" si="3"/>
        <v/>
      </c>
      <c r="AL33" s="215" t="str">
        <f t="shared" si="3"/>
        <v/>
      </c>
      <c r="AM33" s="215" t="str">
        <f t="shared" si="3"/>
        <v/>
      </c>
      <c r="AN33" s="215" t="str">
        <f t="shared" si="3"/>
        <v/>
      </c>
      <c r="AO33" s="215" t="str">
        <f t="shared" si="3"/>
        <v/>
      </c>
      <c r="AP33" s="215" t="str">
        <f t="shared" si="3"/>
        <v/>
      </c>
      <c r="AQ33" s="215" t="str">
        <f t="shared" si="3"/>
        <v/>
      </c>
      <c r="AR33" s="215" t="str">
        <f t="shared" si="3"/>
        <v/>
      </c>
      <c r="AS33" s="215" t="str">
        <f t="shared" si="3"/>
        <v/>
      </c>
      <c r="AT33" s="215" t="str">
        <f t="shared" si="3"/>
        <v/>
      </c>
      <c r="AU33" s="215" t="str">
        <f t="shared" si="3"/>
        <v/>
      </c>
      <c r="AV33" s="215" t="str">
        <f t="shared" si="3"/>
        <v/>
      </c>
      <c r="AW33" s="215" t="str">
        <f t="shared" si="3"/>
        <v/>
      </c>
      <c r="AX33" s="215" t="str">
        <f t="shared" si="3"/>
        <v/>
      </c>
      <c r="AY33" s="215" t="str">
        <f t="shared" si="3"/>
        <v/>
      </c>
      <c r="AZ33" s="215" t="str">
        <f t="shared" si="3"/>
        <v/>
      </c>
      <c r="BA33" s="215" t="str">
        <f t="shared" si="3"/>
        <v/>
      </c>
    </row>
    <row r="34" spans="1:53" ht="15.75">
      <c r="A34" s="221"/>
      <c r="B34" s="328" t="s">
        <v>75</v>
      </c>
      <c r="C34" s="329"/>
      <c r="D34" s="330"/>
      <c r="E34" s="217" t="str">
        <f>IF(E33=0,"",E32/E33)</f>
        <v/>
      </c>
      <c r="F34" s="215" t="str">
        <f>IF(OR(F3=0,$E$33=0),"",COUNTIF(F4:F31,F3)/$E$33)</f>
        <v/>
      </c>
      <c r="G34" s="215" t="str">
        <f t="shared" ref="G34:BA34" si="4">IF(OR(G3=0,$E$33=0),"",COUNTIF(G4:G31,G3)/$E$33)</f>
        <v/>
      </c>
      <c r="H34" s="215" t="str">
        <f t="shared" si="4"/>
        <v/>
      </c>
      <c r="I34" s="215" t="str">
        <f t="shared" si="4"/>
        <v/>
      </c>
      <c r="J34" s="215" t="str">
        <f t="shared" si="4"/>
        <v/>
      </c>
      <c r="K34" s="215" t="str">
        <f t="shared" si="4"/>
        <v/>
      </c>
      <c r="L34" s="215" t="str">
        <f t="shared" si="4"/>
        <v/>
      </c>
      <c r="M34" s="215" t="str">
        <f t="shared" si="4"/>
        <v/>
      </c>
      <c r="N34" s="215" t="str">
        <f t="shared" si="4"/>
        <v/>
      </c>
      <c r="O34" s="215" t="str">
        <f t="shared" si="4"/>
        <v/>
      </c>
      <c r="P34" s="215" t="str">
        <f t="shared" si="4"/>
        <v/>
      </c>
      <c r="Q34" s="215" t="str">
        <f t="shared" si="4"/>
        <v/>
      </c>
      <c r="R34" s="215" t="str">
        <f t="shared" si="4"/>
        <v/>
      </c>
      <c r="S34" s="215" t="str">
        <f t="shared" si="4"/>
        <v/>
      </c>
      <c r="T34" s="215" t="str">
        <f t="shared" si="4"/>
        <v/>
      </c>
      <c r="U34" s="215" t="str">
        <f t="shared" si="4"/>
        <v/>
      </c>
      <c r="V34" s="215" t="str">
        <f t="shared" si="4"/>
        <v/>
      </c>
      <c r="W34" s="215" t="str">
        <f t="shared" si="4"/>
        <v/>
      </c>
      <c r="X34" s="215" t="str">
        <f t="shared" si="4"/>
        <v/>
      </c>
      <c r="Y34" s="215" t="str">
        <f t="shared" si="4"/>
        <v/>
      </c>
      <c r="Z34" s="215" t="str">
        <f t="shared" si="4"/>
        <v/>
      </c>
      <c r="AA34" s="215" t="str">
        <f t="shared" si="4"/>
        <v/>
      </c>
      <c r="AB34" s="215" t="str">
        <f t="shared" si="4"/>
        <v/>
      </c>
      <c r="AC34" s="215" t="str">
        <f t="shared" si="4"/>
        <v/>
      </c>
      <c r="AD34" s="215" t="str">
        <f t="shared" si="4"/>
        <v/>
      </c>
      <c r="AE34" s="215" t="str">
        <f t="shared" si="4"/>
        <v/>
      </c>
      <c r="AF34" s="215" t="str">
        <f t="shared" si="4"/>
        <v/>
      </c>
      <c r="AG34" s="215" t="str">
        <f t="shared" si="4"/>
        <v/>
      </c>
      <c r="AH34" s="215" t="str">
        <f t="shared" si="4"/>
        <v/>
      </c>
      <c r="AI34" s="215" t="str">
        <f t="shared" si="4"/>
        <v/>
      </c>
      <c r="AJ34" s="215" t="str">
        <f t="shared" si="4"/>
        <v/>
      </c>
      <c r="AK34" s="215" t="str">
        <f t="shared" si="4"/>
        <v/>
      </c>
      <c r="AL34" s="215" t="str">
        <f t="shared" si="4"/>
        <v/>
      </c>
      <c r="AM34" s="215" t="str">
        <f t="shared" si="4"/>
        <v/>
      </c>
      <c r="AN34" s="215" t="str">
        <f t="shared" si="4"/>
        <v/>
      </c>
      <c r="AO34" s="215" t="str">
        <f t="shared" si="4"/>
        <v/>
      </c>
      <c r="AP34" s="215" t="str">
        <f t="shared" si="4"/>
        <v/>
      </c>
      <c r="AQ34" s="215" t="str">
        <f t="shared" si="4"/>
        <v/>
      </c>
      <c r="AR34" s="215" t="str">
        <f t="shared" si="4"/>
        <v/>
      </c>
      <c r="AS34" s="215" t="str">
        <f t="shared" si="4"/>
        <v/>
      </c>
      <c r="AT34" s="215" t="str">
        <f t="shared" si="4"/>
        <v/>
      </c>
      <c r="AU34" s="215" t="str">
        <f t="shared" si="4"/>
        <v/>
      </c>
      <c r="AV34" s="215" t="str">
        <f t="shared" si="4"/>
        <v/>
      </c>
      <c r="AW34" s="215" t="str">
        <f t="shared" si="4"/>
        <v/>
      </c>
      <c r="AX34" s="215" t="str">
        <f t="shared" si="4"/>
        <v/>
      </c>
      <c r="AY34" s="215" t="str">
        <f t="shared" si="4"/>
        <v/>
      </c>
      <c r="AZ34" s="215" t="str">
        <f t="shared" si="4"/>
        <v/>
      </c>
      <c r="BA34" s="215" t="str">
        <f t="shared" si="4"/>
        <v/>
      </c>
    </row>
    <row r="35" spans="1:53">
      <c r="B35" s="157"/>
      <c r="C35" s="157"/>
      <c r="D35" s="157"/>
      <c r="E35" s="157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</row>
    <row r="36" spans="1:53" ht="15">
      <c r="B36" s="157"/>
      <c r="C36" s="157"/>
      <c r="D36" s="261">
        <f>COUNT(F4:F31)</f>
        <v>0</v>
      </c>
      <c r="E36" s="262" t="s">
        <v>55</v>
      </c>
      <c r="F36" s="263" t="s">
        <v>127</v>
      </c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</row>
    <row r="37" spans="1:53" ht="15">
      <c r="B37" s="157"/>
      <c r="C37" s="157"/>
      <c r="D37" s="255" t="s">
        <v>126</v>
      </c>
      <c r="E37" s="226" t="e">
        <f>(F37*100)/$D$36</f>
        <v>#DIV/0!</v>
      </c>
      <c r="F37" s="227">
        <f>COUNTIF(D4:D31,"Não Satisfaz")</f>
        <v>0</v>
      </c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</row>
    <row r="38" spans="1:53" ht="15">
      <c r="B38" s="157"/>
      <c r="C38" s="157"/>
      <c r="D38" s="256" t="s">
        <v>20</v>
      </c>
      <c r="E38" s="228" t="e">
        <f>(F38*100)/$D$36</f>
        <v>#DIV/0!</v>
      </c>
      <c r="F38" s="229">
        <f>COUNTIF(D4:D31,"Satisfaz")</f>
        <v>0</v>
      </c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</row>
    <row r="39" spans="1:53" ht="15">
      <c r="B39" s="157"/>
      <c r="C39" s="157"/>
      <c r="D39" s="257" t="s">
        <v>21</v>
      </c>
      <c r="E39" s="230" t="e">
        <f>(F39*100)/$D$36</f>
        <v>#DIV/0!</v>
      </c>
      <c r="F39" s="231">
        <f>COUNTIF(D4:D31,"Satisfaz Bem")</f>
        <v>0</v>
      </c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</row>
    <row r="40" spans="1:53" ht="15">
      <c r="B40" s="157"/>
      <c r="C40" s="157"/>
      <c r="D40" s="258" t="s">
        <v>22</v>
      </c>
      <c r="E40" s="259" t="e">
        <f>(F40*100)/$D$36</f>
        <v>#DIV/0!</v>
      </c>
      <c r="F40" s="260">
        <f>COUNTIF(D4:D31,"Satisfaz Muito Bem")</f>
        <v>0</v>
      </c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</row>
    <row r="41" spans="1:53" ht="13.5" thickBot="1">
      <c r="B41" s="157"/>
      <c r="C41" s="157"/>
      <c r="D41" s="157"/>
      <c r="E41" s="157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</row>
    <row r="42" spans="1:53" ht="13.5" thickBot="1">
      <c r="B42" s="157"/>
      <c r="C42" s="157"/>
      <c r="D42" s="264" t="s">
        <v>131</v>
      </c>
      <c r="E42" s="265" t="e">
        <f>AVERAGE(E2:E29)</f>
        <v>#DIV/0!</v>
      </c>
      <c r="F42" s="266" t="s">
        <v>55</v>
      </c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</row>
    <row r="43" spans="1:53">
      <c r="B43" s="157"/>
      <c r="C43" s="157"/>
      <c r="D43" s="157"/>
      <c r="E43" s="157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</row>
    <row r="44" spans="1:53">
      <c r="B44" s="157"/>
      <c r="C44" s="157"/>
      <c r="D44" s="157"/>
      <c r="E44" s="157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</row>
    <row r="45" spans="1:53">
      <c r="B45" s="157"/>
      <c r="C45" s="157"/>
      <c r="D45" s="5"/>
      <c r="E45" s="267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</row>
    <row r="46" spans="1:53">
      <c r="B46" s="157"/>
      <c r="C46" s="157"/>
      <c r="D46" s="157"/>
      <c r="E46" s="157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</row>
    <row r="47" spans="1:53">
      <c r="B47" s="157"/>
      <c r="C47" s="157"/>
      <c r="D47" s="157"/>
      <c r="E47" s="157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</row>
    <row r="48" spans="1:53">
      <c r="B48" s="157"/>
      <c r="C48" s="157"/>
      <c r="D48" s="157"/>
      <c r="E48" s="157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</row>
    <row r="49" spans="2:53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</row>
    <row r="50" spans="2:53">
      <c r="B50" s="161" t="s">
        <v>108</v>
      </c>
      <c r="C50" s="88"/>
      <c r="D50" s="88"/>
      <c r="E50" s="82" t="s">
        <v>55</v>
      </c>
      <c r="F50" s="82" t="str">
        <f>IF(F2=0,"",F2)</f>
        <v/>
      </c>
      <c r="G50" s="82" t="str">
        <f t="shared" ref="G50:BA50" si="5">IF(G2=0,"",G2)</f>
        <v/>
      </c>
      <c r="H50" s="82" t="str">
        <f t="shared" si="5"/>
        <v/>
      </c>
      <c r="I50" s="82" t="str">
        <f t="shared" si="5"/>
        <v/>
      </c>
      <c r="J50" s="82" t="str">
        <f t="shared" si="5"/>
        <v/>
      </c>
      <c r="K50" s="82" t="str">
        <f t="shared" si="5"/>
        <v/>
      </c>
      <c r="L50" s="82" t="str">
        <f t="shared" si="5"/>
        <v/>
      </c>
      <c r="M50" s="82" t="str">
        <f t="shared" si="5"/>
        <v/>
      </c>
      <c r="N50" s="82" t="str">
        <f t="shared" si="5"/>
        <v/>
      </c>
      <c r="O50" s="82" t="str">
        <f t="shared" si="5"/>
        <v/>
      </c>
      <c r="P50" s="82" t="str">
        <f t="shared" si="5"/>
        <v/>
      </c>
      <c r="Q50" s="82" t="str">
        <f t="shared" si="5"/>
        <v/>
      </c>
      <c r="R50" s="82" t="str">
        <f t="shared" si="5"/>
        <v/>
      </c>
      <c r="S50" s="82" t="str">
        <f t="shared" si="5"/>
        <v/>
      </c>
      <c r="T50" s="82" t="str">
        <f t="shared" si="5"/>
        <v/>
      </c>
      <c r="U50" s="82" t="str">
        <f t="shared" si="5"/>
        <v/>
      </c>
      <c r="V50" s="82" t="str">
        <f t="shared" si="5"/>
        <v/>
      </c>
      <c r="W50" s="82" t="str">
        <f t="shared" si="5"/>
        <v/>
      </c>
      <c r="X50" s="82" t="str">
        <f t="shared" si="5"/>
        <v/>
      </c>
      <c r="Y50" s="82" t="str">
        <f t="shared" si="5"/>
        <v/>
      </c>
      <c r="Z50" s="82" t="str">
        <f t="shared" si="5"/>
        <v/>
      </c>
      <c r="AA50" s="82" t="str">
        <f t="shared" si="5"/>
        <v/>
      </c>
      <c r="AB50" s="82" t="str">
        <f t="shared" si="5"/>
        <v/>
      </c>
      <c r="AC50" s="82" t="str">
        <f t="shared" si="5"/>
        <v/>
      </c>
      <c r="AD50" s="82" t="str">
        <f t="shared" si="5"/>
        <v/>
      </c>
      <c r="AE50" s="82" t="str">
        <f t="shared" si="5"/>
        <v/>
      </c>
      <c r="AF50" s="82" t="str">
        <f t="shared" si="5"/>
        <v/>
      </c>
      <c r="AG50" s="82" t="str">
        <f t="shared" si="5"/>
        <v/>
      </c>
      <c r="AH50" s="82" t="str">
        <f t="shared" si="5"/>
        <v/>
      </c>
      <c r="AI50" s="82" t="str">
        <f t="shared" si="5"/>
        <v/>
      </c>
      <c r="AJ50" s="82" t="str">
        <f t="shared" si="5"/>
        <v/>
      </c>
      <c r="AK50" s="82" t="str">
        <f t="shared" si="5"/>
        <v/>
      </c>
      <c r="AL50" s="82" t="str">
        <f t="shared" si="5"/>
        <v/>
      </c>
      <c r="AM50" s="82" t="str">
        <f t="shared" si="5"/>
        <v/>
      </c>
      <c r="AN50" s="82" t="str">
        <f t="shared" si="5"/>
        <v/>
      </c>
      <c r="AO50" s="82" t="str">
        <f t="shared" si="5"/>
        <v/>
      </c>
      <c r="AP50" s="82" t="str">
        <f t="shared" si="5"/>
        <v/>
      </c>
      <c r="AQ50" s="82" t="str">
        <f t="shared" si="5"/>
        <v/>
      </c>
      <c r="AR50" s="82" t="str">
        <f t="shared" si="5"/>
        <v/>
      </c>
      <c r="AS50" s="82" t="str">
        <f t="shared" si="5"/>
        <v/>
      </c>
      <c r="AT50" s="82" t="str">
        <f t="shared" si="5"/>
        <v/>
      </c>
      <c r="AU50" s="82" t="str">
        <f t="shared" si="5"/>
        <v/>
      </c>
      <c r="AV50" s="82" t="str">
        <f t="shared" si="5"/>
        <v/>
      </c>
      <c r="AW50" s="82" t="str">
        <f t="shared" si="5"/>
        <v/>
      </c>
      <c r="AX50" s="82" t="str">
        <f t="shared" si="5"/>
        <v/>
      </c>
      <c r="AY50" s="82" t="str">
        <f t="shared" si="5"/>
        <v/>
      </c>
      <c r="AZ50" s="82" t="str">
        <f t="shared" si="5"/>
        <v/>
      </c>
      <c r="BA50" s="82" t="str">
        <f t="shared" si="5"/>
        <v/>
      </c>
    </row>
    <row r="51" spans="2:53">
      <c r="B51" s="163"/>
      <c r="C51" s="85"/>
      <c r="D51" s="85"/>
      <c r="E51" s="162" t="str">
        <f>IF(OR(SUM(F51:BA51)=0,B51=""),"",SUMPRODUCT($F$32:$BA$32,F51:BA51)/COUNT(F51:BA51))</f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85"/>
      <c r="E52" s="162" t="str">
        <f t="shared" ref="E52:E70" si="6">IF(OR(SUM(F52:BA52)=0,B52=""),"",SUMPRODUCT($F$32:$BA$32,F52:BA52)/COUNT(F52:BA52))</f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85"/>
      <c r="E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85"/>
      <c r="E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85"/>
      <c r="E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85"/>
      <c r="E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85"/>
      <c r="E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  <row r="58" spans="2:53">
      <c r="B58" s="163"/>
      <c r="C58" s="85"/>
      <c r="D58" s="85"/>
      <c r="E58" s="162" t="str">
        <f t="shared" si="6"/>
        <v/>
      </c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</row>
    <row r="59" spans="2:53">
      <c r="B59" s="163"/>
      <c r="C59" s="85"/>
      <c r="D59" s="85"/>
      <c r="E59" s="162" t="str">
        <f t="shared" si="6"/>
        <v/>
      </c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</row>
    <row r="60" spans="2:53">
      <c r="B60" s="163"/>
      <c r="C60" s="85"/>
      <c r="D60" s="85"/>
      <c r="E60" s="162" t="str">
        <f t="shared" si="6"/>
        <v/>
      </c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</row>
    <row r="61" spans="2:53">
      <c r="B61" s="163"/>
      <c r="C61" s="85"/>
      <c r="D61" s="85"/>
      <c r="E61" s="162" t="str">
        <f t="shared" si="6"/>
        <v/>
      </c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</row>
    <row r="62" spans="2:53">
      <c r="B62" s="163"/>
      <c r="C62" s="85"/>
      <c r="D62" s="85"/>
      <c r="E62" s="162" t="str">
        <f t="shared" si="6"/>
        <v/>
      </c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</row>
    <row r="63" spans="2:53">
      <c r="B63" s="163"/>
      <c r="C63" s="85"/>
      <c r="D63" s="85"/>
      <c r="E63" s="162" t="str">
        <f t="shared" si="6"/>
        <v/>
      </c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</row>
    <row r="64" spans="2:53">
      <c r="B64" s="163"/>
      <c r="C64" s="85"/>
      <c r="D64" s="85"/>
      <c r="E64" s="162" t="str">
        <f t="shared" si="6"/>
        <v/>
      </c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</row>
    <row r="65" spans="2:53">
      <c r="B65" s="163"/>
      <c r="C65" s="85"/>
      <c r="D65" s="85"/>
      <c r="E65" s="162" t="str">
        <f t="shared" si="6"/>
        <v/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</row>
    <row r="66" spans="2:53">
      <c r="B66" s="163"/>
      <c r="C66" s="85"/>
      <c r="D66" s="85"/>
      <c r="E66" s="162" t="str">
        <f t="shared" si="6"/>
        <v/>
      </c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</row>
    <row r="67" spans="2:53">
      <c r="B67" s="163"/>
      <c r="C67" s="85"/>
      <c r="D67" s="85"/>
      <c r="E67" s="162" t="str">
        <f t="shared" si="6"/>
        <v/>
      </c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</row>
    <row r="68" spans="2:53">
      <c r="B68" s="163"/>
      <c r="C68" s="85"/>
      <c r="D68" s="85"/>
      <c r="E68" s="162" t="str">
        <f t="shared" si="6"/>
        <v/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</row>
    <row r="69" spans="2:53">
      <c r="B69" s="163"/>
      <c r="C69" s="85"/>
      <c r="D69" s="85"/>
      <c r="E69" s="162" t="str">
        <f t="shared" si="6"/>
        <v/>
      </c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</row>
    <row r="70" spans="2:53">
      <c r="B70" s="163"/>
      <c r="C70" s="85"/>
      <c r="D70" s="85"/>
      <c r="E70" s="162" t="str">
        <f t="shared" si="6"/>
        <v/>
      </c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</row>
  </sheetData>
  <sheetProtection password="D16F" sheet="1" objects="1" scenarios="1" selectLockedCells="1"/>
  <mergeCells count="7">
    <mergeCell ref="B34:D34"/>
    <mergeCell ref="D2:D3"/>
    <mergeCell ref="E1:H1"/>
    <mergeCell ref="A1:B1"/>
    <mergeCell ref="A2:A3"/>
    <mergeCell ref="B32:D32"/>
    <mergeCell ref="B33:D33"/>
  </mergeCells>
  <phoneticPr fontId="3" type="noConversion"/>
  <conditionalFormatting sqref="F32:BA34">
    <cfRule type="cellIs" dxfId="166" priority="20" stopIfTrue="1" operator="lessThan">
      <formula>0.495</formula>
    </cfRule>
  </conditionalFormatting>
  <conditionalFormatting sqref="E34">
    <cfRule type="cellIs" dxfId="165" priority="21" stopIfTrue="1" operator="lessThan">
      <formula>0.5</formula>
    </cfRule>
  </conditionalFormatting>
  <conditionalFormatting sqref="E32">
    <cfRule type="cellIs" dxfId="164" priority="22" stopIfTrue="1" operator="lessThan">
      <formula>$E$33/2</formula>
    </cfRule>
  </conditionalFormatting>
  <conditionalFormatting sqref="C3:C31 D4:E31">
    <cfRule type="cellIs" dxfId="163" priority="23" stopIfTrue="1" operator="lessThan">
      <formula>50</formula>
    </cfRule>
  </conditionalFormatting>
  <conditionalFormatting sqref="B4:B31">
    <cfRule type="cellIs" dxfId="162" priority="24" stopIfTrue="1" operator="equal">
      <formula>0</formula>
    </cfRule>
  </conditionalFormatting>
  <conditionalFormatting sqref="E51:E70">
    <cfRule type="cellIs" dxfId="161" priority="25" stopIfTrue="1" operator="lessThan">
      <formula>49.5</formula>
    </cfRule>
  </conditionalFormatting>
  <conditionalFormatting sqref="D4:D31">
    <cfRule type="cellIs" dxfId="160" priority="17" stopIfTrue="1" operator="equal">
      <formula>"Satisfaz Muito Bem"</formula>
    </cfRule>
    <cfRule type="cellIs" dxfId="159" priority="18" stopIfTrue="1" operator="equal">
      <formula>"Satisfaz Bem"</formula>
    </cfRule>
    <cfRule type="cellIs" dxfId="158" priority="19" stopIfTrue="1" operator="equal">
      <formula>"Não Satisfaz"</formula>
    </cfRule>
  </conditionalFormatting>
  <conditionalFormatting sqref="D4:D31">
    <cfRule type="cellIs" dxfId="157" priority="14" stopIfTrue="1" operator="equal">
      <formula>"Satisfaz Muito Bem"</formula>
    </cfRule>
    <cfRule type="cellIs" dxfId="156" priority="15" stopIfTrue="1" operator="equal">
      <formula>"Satisfaz Bem"</formula>
    </cfRule>
    <cfRule type="cellIs" dxfId="155" priority="16" stopIfTrue="1" operator="equal">
      <formula>"Não Satisfaz"</formula>
    </cfRule>
  </conditionalFormatting>
  <conditionalFormatting sqref="D4:D31">
    <cfRule type="cellIs" dxfId="154" priority="11" stopIfTrue="1" operator="equal">
      <formula>"Satisfaz Muito Bem"</formula>
    </cfRule>
    <cfRule type="cellIs" dxfId="153" priority="12" stopIfTrue="1" operator="equal">
      <formula>"Satisfaz Bem"</formula>
    </cfRule>
    <cfRule type="cellIs" dxfId="152" priority="13" stopIfTrue="1" operator="equal">
      <formula>"Não Satisfaz"</formula>
    </cfRule>
  </conditionalFormatting>
  <conditionalFormatting sqref="D4">
    <cfRule type="cellIs" dxfId="151" priority="8" stopIfTrue="1" operator="equal">
      <formula>"Não Satisfaz"</formula>
    </cfRule>
    <cfRule type="cellIs" dxfId="150" priority="9" stopIfTrue="1" operator="equal">
      <formula>"Satisfaz Bem"</formula>
    </cfRule>
    <cfRule type="cellIs" dxfId="149" priority="10" stopIfTrue="1" operator="equal">
      <formula>"Satisfaz Muito Bem"</formula>
    </cfRule>
  </conditionalFormatting>
  <conditionalFormatting sqref="D4">
    <cfRule type="cellIs" dxfId="148" priority="5" stopIfTrue="1" operator="equal">
      <formula>"Não Satisfaz"</formula>
    </cfRule>
    <cfRule type="cellIs" dxfId="147" priority="6" stopIfTrue="1" operator="equal">
      <formula>"Satisfaz Bem"</formula>
    </cfRule>
    <cfRule type="cellIs" dxfId="146" priority="7" stopIfTrue="1" operator="equal">
      <formula>"Satisfaz Muito Bem"</formula>
    </cfRule>
  </conditionalFormatting>
  <conditionalFormatting sqref="E4:E31">
    <cfRule type="cellIs" dxfId="145" priority="2" stopIfTrue="1" operator="between">
      <formula>70</formula>
      <formula>89.9</formula>
    </cfRule>
    <cfRule type="cellIs" dxfId="144" priority="3" stopIfTrue="1" operator="greaterThanOrEqual">
      <formula>90</formula>
    </cfRule>
    <cfRule type="cellIs" dxfId="143" priority="4" stopIfTrue="1" operator="greaterThan">
      <formula>49.5</formula>
    </cfRule>
  </conditionalFormatting>
  <dataValidations count="3">
    <dataValidation type="whole" allowBlank="1" showInputMessage="1" showErrorMessage="1" promptTitle="Pontuação errada!" sqref="F4:BA31 F3:CA3">
      <formula1>0</formula1>
      <formula2>F$3</formula2>
    </dataValidation>
    <dataValidation allowBlank="1" showInputMessage="1" showErrorMessage="1" prompt="Introduza a designação do domínio/competência" sqref="B51:B70"/>
    <dataValidation type="whole" operator="equal" allowBlank="1" showInputMessage="1" showErrorMessage="1" prompt="Escolha com o valor 1 cada questão a que corresponde o domínio/competência" sqref="F51:BA70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orientation="landscape" horizontalDpi="4294967293" verticalDpi="0" r:id="rId1"/>
  <headerFooter alignWithMargins="0">
    <oddHeader>&amp;L&amp;F&amp;R&amp;A</oddHeader>
    <oddFooter>&amp;L&amp;D / &amp;T&amp;REBI Eixo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olha15" enableFormatConditionsCalculation="0">
    <tabColor indexed="10"/>
  </sheetPr>
  <dimension ref="A1:CA70"/>
  <sheetViews>
    <sheetView showGridLines="0" showRowColHeaders="0" workbookViewId="0">
      <selection activeCell="F3" sqref="F3:F5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6" customWidth="1"/>
    <col min="5" max="5" width="7.7109375" customWidth="1"/>
    <col min="6" max="53" width="5" customWidth="1"/>
  </cols>
  <sheetData>
    <row r="1" spans="1:79" ht="13.5" thickBot="1">
      <c r="A1" s="326" t="s">
        <v>53</v>
      </c>
      <c r="B1" s="326"/>
      <c r="E1" s="337" t="s">
        <v>50</v>
      </c>
      <c r="F1" s="337"/>
      <c r="G1" s="337"/>
      <c r="H1" s="337"/>
      <c r="I1" s="1">
        <f>C3</f>
        <v>0</v>
      </c>
      <c r="J1" s="3" t="s">
        <v>51</v>
      </c>
    </row>
    <row r="2" spans="1:79">
      <c r="A2" s="335" t="s">
        <v>13</v>
      </c>
      <c r="B2" s="198" t="s">
        <v>43</v>
      </c>
      <c r="C2" s="199" t="s">
        <v>44</v>
      </c>
      <c r="D2" s="331" t="s">
        <v>132</v>
      </c>
      <c r="E2" s="200" t="s">
        <v>12</v>
      </c>
      <c r="F2" s="201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20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ht="13.5" thickBot="1">
      <c r="A3" s="336"/>
      <c r="B3" s="203" t="s">
        <v>14</v>
      </c>
      <c r="C3" s="204">
        <f>SUM(F3:BA3)</f>
        <v>0</v>
      </c>
      <c r="D3" s="332"/>
      <c r="E3" s="205" t="e">
        <f>C3*100/C$3</f>
        <v>#DIV/0!</v>
      </c>
      <c r="F3" s="206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209">
        <f>IF(Alunos!A4=0,"",Alunos!A4)</f>
        <v>1</v>
      </c>
      <c r="B4" s="210" t="str">
        <f>IF(Alunos!B4=0,"",Alunos!B4)</f>
        <v/>
      </c>
      <c r="C4" s="102">
        <f t="shared" ref="C4:C31" si="0">SUM(F4:BA4)</f>
        <v>0</v>
      </c>
      <c r="D4" s="268" t="str">
        <f>IF(OR(E4=0,E4=""),"",IF(AND(E4&lt;49.5),"Não Satisfaz",IF(AND(E4&gt;=49.5,E4&lt;69.5),"Satisfaz",IF(AND(E4&gt;=69.5,E4&lt;89.5),"Satisfaz Bem","Satisfaz Muito Bem"))))</f>
        <v/>
      </c>
      <c r="E4" s="251" t="str">
        <f>IF(OR(Alunos!B4=0,$C$3=0,SUM(F4:BA4)=0),"",VALUE(C4*100/C$3))</f>
        <v/>
      </c>
      <c r="F4" s="87"/>
      <c r="G4" s="87"/>
      <c r="H4" s="87"/>
      <c r="I4" s="87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</row>
    <row r="5" spans="1:79">
      <c r="A5" s="211">
        <f>IF(Alunos!A5=0,"",Alunos!A5)</f>
        <v>2</v>
      </c>
      <c r="B5" s="212" t="str">
        <f>IF(Alunos!B5=0,"",Alunos!B5)</f>
        <v/>
      </c>
      <c r="C5" s="82">
        <f t="shared" si="0"/>
        <v>0</v>
      </c>
      <c r="D5" s="225" t="str">
        <f t="shared" ref="D5:D31" si="1">IF(OR(E5=0,E5=""),"",IF(AND(E5&lt;49.5),"Não Satisfaz",IF(AND(E5&gt;=49.5,E5&lt;69.5),"Satisfaz",IF(AND(E5&gt;=69.5,E5&lt;89.5),"Satisfaz Bem","Satisfaz Muito Bem"))))</f>
        <v/>
      </c>
      <c r="E5" s="251" t="str">
        <f>IF(OR(Alunos!B5=0,$C$3=0,SUM(F5:BA5)=0),"",VALUE(C5*100/C$3))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</row>
    <row r="6" spans="1:79">
      <c r="A6" s="211">
        <f>IF(Alunos!A6=0,"",Alunos!A6)</f>
        <v>3</v>
      </c>
      <c r="B6" s="223" t="str">
        <f>IF(Alunos!B6=0,"",Alunos!B6)</f>
        <v/>
      </c>
      <c r="C6" s="82">
        <f t="shared" si="0"/>
        <v>0</v>
      </c>
      <c r="D6" s="225" t="str">
        <f t="shared" si="1"/>
        <v/>
      </c>
      <c r="E6" s="251" t="str">
        <f>IF(OR(Alunos!B6=0,$C$3=0,SUM(F6:BA6)=0),"",VALUE(C6*100/C$3))</f>
        <v/>
      </c>
      <c r="F6" s="104"/>
      <c r="G6" s="104"/>
      <c r="H6" s="104"/>
      <c r="I6" s="104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</row>
    <row r="7" spans="1:79">
      <c r="A7" s="211">
        <f>IF(Alunos!A7=0,"",Alunos!A7)</f>
        <v>4</v>
      </c>
      <c r="B7" s="212" t="str">
        <f>IF(Alunos!B7=0,"",Alunos!B7)</f>
        <v/>
      </c>
      <c r="C7" s="82">
        <f t="shared" si="0"/>
        <v>0</v>
      </c>
      <c r="D7" s="225" t="str">
        <f t="shared" si="1"/>
        <v/>
      </c>
      <c r="E7" s="251" t="str">
        <f>IF(OR(Alunos!B7=0,$C$3=0,SUM(F7:BA7)=0),"",VALUE(C7*100/C$3))</f>
        <v/>
      </c>
      <c r="F7" s="104"/>
      <c r="G7" s="104"/>
      <c r="H7" s="104"/>
      <c r="I7" s="104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</row>
    <row r="8" spans="1:79">
      <c r="A8" s="211">
        <f>IF(Alunos!A8=0,"",Alunos!A8)</f>
        <v>5</v>
      </c>
      <c r="B8" s="212" t="str">
        <f>IF(Alunos!B8=0,"",Alunos!B8)</f>
        <v/>
      </c>
      <c r="C8" s="82">
        <f t="shared" si="0"/>
        <v>0</v>
      </c>
      <c r="D8" s="254" t="str">
        <f t="shared" si="1"/>
        <v/>
      </c>
      <c r="E8" s="218" t="str">
        <f>IF(OR(Alunos!B8=0,$C$3=0,SUM(F8:BA8)=0),"",VALUE(C8*100/C$3))</f>
        <v/>
      </c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</row>
    <row r="9" spans="1:79">
      <c r="A9" s="211">
        <f>IF(Alunos!A9=0,"",Alunos!A9)</f>
        <v>6</v>
      </c>
      <c r="B9" s="223" t="str">
        <f>IF(Alunos!B9=0,"",Alunos!B9)</f>
        <v/>
      </c>
      <c r="C9" s="82">
        <f t="shared" si="0"/>
        <v>0</v>
      </c>
      <c r="D9" s="225" t="str">
        <f t="shared" si="1"/>
        <v/>
      </c>
      <c r="E9" s="251" t="str">
        <f>IF(OR(Alunos!B9=0,$C$3=0,SUM(F9:BA9)=0),"",VALUE(C9*100/C$3))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</row>
    <row r="10" spans="1:79">
      <c r="A10" s="211">
        <f>IF(Alunos!A10=0,"",Alunos!A10)</f>
        <v>7</v>
      </c>
      <c r="B10" s="223" t="str">
        <f>IF(Alunos!B10=0,"",Alunos!B10)</f>
        <v/>
      </c>
      <c r="C10" s="82">
        <f t="shared" si="0"/>
        <v>0</v>
      </c>
      <c r="D10" s="225" t="str">
        <f t="shared" si="1"/>
        <v/>
      </c>
      <c r="E10" s="251" t="str">
        <f>IF(OR(Alunos!B10=0,$C$3=0,SUM(F10:BA10)=0),"",VALUE(C10*100/C$3))</f>
        <v/>
      </c>
      <c r="F10" s="104"/>
      <c r="G10" s="104"/>
      <c r="H10" s="104"/>
      <c r="I10" s="104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</row>
    <row r="11" spans="1:79">
      <c r="A11" s="211">
        <f>IF(Alunos!A11=0,"",Alunos!A11)</f>
        <v>8</v>
      </c>
      <c r="B11" s="223" t="str">
        <f>IF(Alunos!B11=0,"",Alunos!B11)</f>
        <v/>
      </c>
      <c r="C11" s="82">
        <f t="shared" si="0"/>
        <v>0</v>
      </c>
      <c r="D11" s="225" t="str">
        <f t="shared" si="1"/>
        <v/>
      </c>
      <c r="E11" s="251" t="str">
        <f>IF(OR(Alunos!B11=0,$C$3=0,SUM(F11:BA11)=0),"",VALUE(C11*100/C$3))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</row>
    <row r="12" spans="1:79">
      <c r="A12" s="211">
        <f>IF(Alunos!A12=0,"",Alunos!A12)</f>
        <v>9</v>
      </c>
      <c r="B12" s="223" t="str">
        <f>IF(Alunos!B12=0,"",Alunos!B12)</f>
        <v/>
      </c>
      <c r="C12" s="82">
        <f t="shared" si="0"/>
        <v>0</v>
      </c>
      <c r="D12" s="225" t="str">
        <f t="shared" si="1"/>
        <v/>
      </c>
      <c r="E12" s="251" t="str">
        <f>IF(OR(Alunos!B12=0,$C$3=0,SUM(F12:BA12)=0),"",VALUE(C12*100/C$3))</f>
        <v/>
      </c>
      <c r="F12" s="104"/>
      <c r="G12" s="104"/>
      <c r="H12" s="104"/>
      <c r="I12" s="104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</row>
    <row r="13" spans="1:79">
      <c r="A13" s="211">
        <f>IF(Alunos!A13=0,"",Alunos!A13)</f>
        <v>10</v>
      </c>
      <c r="B13" s="223" t="str">
        <f>IF(Alunos!B13=0,"",Alunos!B13)</f>
        <v/>
      </c>
      <c r="C13" s="82">
        <f t="shared" si="0"/>
        <v>0</v>
      </c>
      <c r="D13" s="254" t="str">
        <f t="shared" si="1"/>
        <v/>
      </c>
      <c r="E13" s="218" t="str">
        <f>IF(OR(Alunos!B13=0,$C$3=0,SUM(F13:BA13)=0),"",VALUE(C13*100/C$3))</f>
        <v/>
      </c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</row>
    <row r="14" spans="1:79">
      <c r="A14" s="211">
        <f>IF(Alunos!A14=0,"",Alunos!A14)</f>
        <v>11</v>
      </c>
      <c r="B14" s="223" t="str">
        <f>IF(Alunos!B14=0,"",Alunos!B14)</f>
        <v/>
      </c>
      <c r="C14" s="82">
        <f t="shared" si="0"/>
        <v>0</v>
      </c>
      <c r="D14" s="225" t="str">
        <f t="shared" si="1"/>
        <v/>
      </c>
      <c r="E14" s="251" t="str">
        <f>IF(OR(Alunos!B14=0,$C$3=0,SUM(F14:BA14)=0),"",VALUE(C14*100/C$3))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</row>
    <row r="15" spans="1:79">
      <c r="A15" s="211">
        <f>IF(Alunos!A15=0,"",Alunos!A15)</f>
        <v>12</v>
      </c>
      <c r="B15" s="224" t="str">
        <f>IF(Alunos!B15=0,"",Alunos!B15)</f>
        <v/>
      </c>
      <c r="C15" s="82">
        <f t="shared" si="0"/>
        <v>0</v>
      </c>
      <c r="D15" s="225" t="str">
        <f t="shared" si="1"/>
        <v/>
      </c>
      <c r="E15" s="251" t="str">
        <f>IF(OR(Alunos!B15=0,$C$3=0,SUM(F15:BA15)=0),"",VALUE(C15*100/C$3))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</row>
    <row r="16" spans="1:79">
      <c r="A16" s="211">
        <f>IF(Alunos!A16=0,"",Alunos!A16)</f>
        <v>13</v>
      </c>
      <c r="B16" s="223" t="str">
        <f>IF(Alunos!B16=0,"",Alunos!B16)</f>
        <v/>
      </c>
      <c r="C16" s="82">
        <f t="shared" si="0"/>
        <v>0</v>
      </c>
      <c r="D16" s="225" t="str">
        <f t="shared" si="1"/>
        <v/>
      </c>
      <c r="E16" s="251" t="str">
        <f>IF(OR(Alunos!B16=0,$C$3=0,SUM(F16:BA16)=0),"",VALUE(C16*100/C$3))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</row>
    <row r="17" spans="1:53">
      <c r="A17" s="211">
        <f>IF(Alunos!A17=0,"",Alunos!A17)</f>
        <v>14</v>
      </c>
      <c r="B17" s="223" t="str">
        <f>IF(Alunos!B17=0,"",Alunos!B17)</f>
        <v/>
      </c>
      <c r="C17" s="82">
        <f t="shared" si="0"/>
        <v>0</v>
      </c>
      <c r="D17" s="225" t="str">
        <f t="shared" si="1"/>
        <v/>
      </c>
      <c r="E17" s="251" t="str">
        <f>IF(OR(Alunos!B17=0,$C$3=0,SUM(F17:BA17)=0),"",VALUE(C17*100/C$3))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</row>
    <row r="18" spans="1:53">
      <c r="A18" s="211">
        <f>IF(Alunos!A18=0,"",Alunos!A18)</f>
        <v>15</v>
      </c>
      <c r="B18" s="223" t="str">
        <f>IF(Alunos!B18=0,"",Alunos!B18)</f>
        <v/>
      </c>
      <c r="C18" s="82">
        <f t="shared" si="0"/>
        <v>0</v>
      </c>
      <c r="D18" s="254" t="str">
        <f t="shared" si="1"/>
        <v/>
      </c>
      <c r="E18" s="218" t="str">
        <f>IF(OR(Alunos!B18=0,$C$3=0,SUM(F18:BA18)=0),"",VALUE(C18*100/C$3))</f>
        <v/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</row>
    <row r="19" spans="1:53">
      <c r="A19" s="211">
        <f>IF(Alunos!A19=0,"",Alunos!A19)</f>
        <v>16</v>
      </c>
      <c r="B19" s="223" t="str">
        <f>IF(Alunos!B19=0,"",Alunos!B19)</f>
        <v/>
      </c>
      <c r="C19" s="82">
        <f t="shared" si="0"/>
        <v>0</v>
      </c>
      <c r="D19" s="225" t="str">
        <f t="shared" si="1"/>
        <v/>
      </c>
      <c r="E19" s="251" t="str">
        <f>IF(OR(Alunos!B19=0,$C$3=0,SUM(F19:BA19)=0),"",VALUE(C19*100/C$3))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</row>
    <row r="20" spans="1:53">
      <c r="A20" s="211">
        <f>IF(Alunos!A20=0,"",Alunos!A20)</f>
        <v>17</v>
      </c>
      <c r="B20" s="223" t="str">
        <f>IF(Alunos!B20=0,"",Alunos!B20)</f>
        <v/>
      </c>
      <c r="C20" s="82">
        <f t="shared" si="0"/>
        <v>0</v>
      </c>
      <c r="D20" s="225" t="str">
        <f t="shared" si="1"/>
        <v/>
      </c>
      <c r="E20" s="251" t="str">
        <f>IF(OR(Alunos!B20=0,$C$3=0,SUM(F20:BA20)=0),"",VALUE(C20*100/C$3))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</row>
    <row r="21" spans="1:53">
      <c r="A21" s="211">
        <f>IF(Alunos!A21=0,"",Alunos!A21)</f>
        <v>18</v>
      </c>
      <c r="B21" s="223" t="str">
        <f>IF(Alunos!B21=0,"",Alunos!B21)</f>
        <v/>
      </c>
      <c r="C21" s="82">
        <f t="shared" si="0"/>
        <v>0</v>
      </c>
      <c r="D21" s="225" t="str">
        <f t="shared" si="1"/>
        <v/>
      </c>
      <c r="E21" s="251" t="str">
        <f>IF(OR(Alunos!B21=0,$C$3=0,SUM(F21:BA21)=0),"",VALUE(C21*100/C$3))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</row>
    <row r="22" spans="1:53">
      <c r="A22" s="211">
        <f>IF(Alunos!A22=0,"",Alunos!A22)</f>
        <v>19</v>
      </c>
      <c r="B22" s="223" t="str">
        <f>IF(Alunos!B22=0,"",Alunos!B22)</f>
        <v/>
      </c>
      <c r="C22" s="82">
        <f t="shared" si="0"/>
        <v>0</v>
      </c>
      <c r="D22" s="225" t="str">
        <f t="shared" si="1"/>
        <v/>
      </c>
      <c r="E22" s="251" t="str">
        <f>IF(OR(Alunos!B22=0,$C$3=0,SUM(F22:BA22)=0),"",VALUE(C22*100/C$3))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</row>
    <row r="23" spans="1:53">
      <c r="A23" s="211">
        <f>IF(Alunos!A23=0,"",Alunos!A23)</f>
        <v>20</v>
      </c>
      <c r="B23" s="223" t="str">
        <f>IF(Alunos!B23=0,"",Alunos!B23)</f>
        <v/>
      </c>
      <c r="C23" s="82">
        <f t="shared" si="0"/>
        <v>0</v>
      </c>
      <c r="D23" s="254" t="str">
        <f t="shared" si="1"/>
        <v/>
      </c>
      <c r="E23" s="218" t="str">
        <f>IF(OR(Alunos!B23=0,$C$3=0,SUM(F23:BA23)=0),"",VALUE(C23*100/C$3))</f>
        <v/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</row>
    <row r="24" spans="1:53">
      <c r="A24" s="211">
        <f>IF(Alunos!A24=0,"",Alunos!A24)</f>
        <v>21</v>
      </c>
      <c r="B24" s="223" t="str">
        <f>IF(Alunos!B24=0,"",Alunos!B24)</f>
        <v/>
      </c>
      <c r="C24" s="82">
        <f t="shared" si="0"/>
        <v>0</v>
      </c>
      <c r="D24" s="225" t="str">
        <f t="shared" si="1"/>
        <v/>
      </c>
      <c r="E24" s="251" t="str">
        <f>IF(OR(Alunos!B24=0,$C$3=0,SUM(F24:BA24)=0),"",VALUE(C24*100/C$3))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</row>
    <row r="25" spans="1:53">
      <c r="A25" s="211">
        <f>IF(Alunos!A25=0,"",Alunos!A25)</f>
        <v>22</v>
      </c>
      <c r="B25" s="223" t="str">
        <f>IF(Alunos!B25=0,"",Alunos!B25)</f>
        <v/>
      </c>
      <c r="C25" s="82">
        <f t="shared" si="0"/>
        <v>0</v>
      </c>
      <c r="D25" s="225" t="str">
        <f t="shared" si="1"/>
        <v/>
      </c>
      <c r="E25" s="251" t="str">
        <f>IF(OR(Alunos!B25=0,$C$3=0,SUM(F25:BA25)=0),"",VALUE(C25*100/C$3))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</row>
    <row r="26" spans="1:53">
      <c r="A26" s="211">
        <f>IF(Alunos!A26=0,"",Alunos!A26)</f>
        <v>23</v>
      </c>
      <c r="B26" s="223" t="str">
        <f>IF(Alunos!B26=0,"",Alunos!B26)</f>
        <v/>
      </c>
      <c r="C26" s="82">
        <f t="shared" si="0"/>
        <v>0</v>
      </c>
      <c r="D26" s="225" t="str">
        <f t="shared" si="1"/>
        <v/>
      </c>
      <c r="E26" s="251" t="str">
        <f>IF(OR(Alunos!B26=0,$C$3=0,SUM(F26:BA26)=0),"",VALUE(C26*100/C$3))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</row>
    <row r="27" spans="1:53">
      <c r="A27" s="211">
        <f>IF(Alunos!A27=0,"",Alunos!A27)</f>
        <v>24</v>
      </c>
      <c r="B27" s="223" t="str">
        <f>IF(Alunos!B27=0,"",Alunos!B27)</f>
        <v/>
      </c>
      <c r="C27" s="82">
        <f t="shared" si="0"/>
        <v>0</v>
      </c>
      <c r="D27" s="225" t="str">
        <f t="shared" si="1"/>
        <v/>
      </c>
      <c r="E27" s="251" t="str">
        <f>IF(OR(Alunos!B27=0,$C$3=0,SUM(F27:BA27)=0),"",VALUE(C27*100/C$3))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</row>
    <row r="28" spans="1:53">
      <c r="A28" s="211">
        <f>IF(Alunos!A28=0,"",Alunos!A28)</f>
        <v>25</v>
      </c>
      <c r="B28" s="223" t="str">
        <f>IF(Alunos!B28=0,"",Alunos!B28)</f>
        <v/>
      </c>
      <c r="C28" s="82">
        <f t="shared" si="0"/>
        <v>0</v>
      </c>
      <c r="D28" s="254" t="str">
        <f t="shared" si="1"/>
        <v/>
      </c>
      <c r="E28" s="218" t="str">
        <f>IF(OR(Alunos!B28=0,$C$3=0,SUM(F28:BA28)=0),"",VALUE(C28*100/C$3))</f>
        <v/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</row>
    <row r="29" spans="1:53">
      <c r="A29" s="211">
        <f>IF(Alunos!A29=0,"",Alunos!A29)</f>
        <v>26</v>
      </c>
      <c r="B29" s="223" t="str">
        <f>IF(Alunos!B29=0,"",Alunos!B29)</f>
        <v/>
      </c>
      <c r="C29" s="82">
        <f t="shared" si="0"/>
        <v>0</v>
      </c>
      <c r="D29" s="225" t="str">
        <f t="shared" si="1"/>
        <v/>
      </c>
      <c r="E29" s="251" t="str">
        <f>IF(OR(Alunos!B29=0,$C$3=0,SUM(F29:BA29)=0),"",VALUE(C29*100/C$3))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</row>
    <row r="30" spans="1:53">
      <c r="A30" s="211">
        <f>IF(Alunos!A30=0,"",Alunos!A30)</f>
        <v>27</v>
      </c>
      <c r="B30" s="223" t="str">
        <f>IF(Alunos!B30=0,"",Alunos!B30)</f>
        <v/>
      </c>
      <c r="C30" s="82">
        <f t="shared" si="0"/>
        <v>0</v>
      </c>
      <c r="D30" s="225" t="str">
        <f t="shared" si="1"/>
        <v/>
      </c>
      <c r="E30" s="251" t="str">
        <f>IF(OR(Alunos!B30=0,$C$3=0,SUM(F30:BA30)=0),"",VALUE(C30*100/C$3))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</row>
    <row r="31" spans="1:53">
      <c r="A31" s="211">
        <f>IF(Alunos!A31=0,"",Alunos!A31)</f>
        <v>28</v>
      </c>
      <c r="B31" s="223" t="str">
        <f>IF(Alunos!B31=0,"",Alunos!B31)</f>
        <v/>
      </c>
      <c r="C31" s="82">
        <f t="shared" si="0"/>
        <v>0</v>
      </c>
      <c r="D31" s="225" t="str">
        <f t="shared" si="1"/>
        <v/>
      </c>
      <c r="E31" s="251" t="str">
        <f>IF(OR(Alunos!B31=0,$C$3=0,SUM(F31:BA31)=0),"",VALUE(C31*100/C$3))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</row>
    <row r="32" spans="1:53" ht="15.75">
      <c r="A32" s="221"/>
      <c r="B32" s="328" t="s">
        <v>74</v>
      </c>
      <c r="C32" s="329"/>
      <c r="D32" s="330"/>
      <c r="E32" s="214">
        <f>COUNTIF(E4:E31,"&gt;=50")</f>
        <v>0</v>
      </c>
      <c r="F32" s="215" t="str">
        <f>IF(OR(F3=0,$E$33=0),"",SUM(F4:F31)/F3/$E$33)</f>
        <v/>
      </c>
      <c r="G32" s="215" t="str">
        <f>IF(OR(G3=0,$E$33=0),"",SUM(G4:G31)/G3/$E$33)</f>
        <v/>
      </c>
      <c r="H32" s="215" t="str">
        <f>IF(OR(H3=0,$E$33=0),"",SUM(H4:H31)/H3/$E$33)</f>
        <v/>
      </c>
      <c r="I32" s="215" t="str">
        <f>IF(OR(I3=0,$E$33=0),"",SUM(I4:I31)/I3/$E$33)</f>
        <v/>
      </c>
      <c r="J32" s="215" t="str">
        <f>IF(OR(J3=0,$E$33=0),"",SUM(J4:J31)/J3/$E$33)</f>
        <v/>
      </c>
      <c r="K32" s="215" t="str">
        <f t="shared" ref="K32:BA32" si="2">IF(OR(K3=0,$E$33=0),"",SUM(K4:K31)/K3/$E$33)</f>
        <v/>
      </c>
      <c r="L32" s="215" t="str">
        <f t="shared" si="2"/>
        <v/>
      </c>
      <c r="M32" s="215" t="str">
        <f t="shared" si="2"/>
        <v/>
      </c>
      <c r="N32" s="215" t="str">
        <f t="shared" si="2"/>
        <v/>
      </c>
      <c r="O32" s="215" t="str">
        <f t="shared" si="2"/>
        <v/>
      </c>
      <c r="P32" s="215" t="str">
        <f t="shared" si="2"/>
        <v/>
      </c>
      <c r="Q32" s="215" t="str">
        <f t="shared" si="2"/>
        <v/>
      </c>
      <c r="R32" s="215" t="str">
        <f t="shared" si="2"/>
        <v/>
      </c>
      <c r="S32" s="215" t="str">
        <f t="shared" si="2"/>
        <v/>
      </c>
      <c r="T32" s="215" t="str">
        <f t="shared" si="2"/>
        <v/>
      </c>
      <c r="U32" s="215" t="str">
        <f t="shared" si="2"/>
        <v/>
      </c>
      <c r="V32" s="215" t="str">
        <f t="shared" si="2"/>
        <v/>
      </c>
      <c r="W32" s="215" t="str">
        <f t="shared" si="2"/>
        <v/>
      </c>
      <c r="X32" s="215" t="str">
        <f t="shared" si="2"/>
        <v/>
      </c>
      <c r="Y32" s="215" t="str">
        <f t="shared" si="2"/>
        <v/>
      </c>
      <c r="Z32" s="215" t="str">
        <f t="shared" si="2"/>
        <v/>
      </c>
      <c r="AA32" s="215" t="str">
        <f t="shared" si="2"/>
        <v/>
      </c>
      <c r="AB32" s="215" t="str">
        <f t="shared" si="2"/>
        <v/>
      </c>
      <c r="AC32" s="215" t="str">
        <f t="shared" si="2"/>
        <v/>
      </c>
      <c r="AD32" s="215" t="str">
        <f t="shared" si="2"/>
        <v/>
      </c>
      <c r="AE32" s="215" t="str">
        <f t="shared" si="2"/>
        <v/>
      </c>
      <c r="AF32" s="215" t="str">
        <f t="shared" si="2"/>
        <v/>
      </c>
      <c r="AG32" s="215" t="str">
        <f t="shared" si="2"/>
        <v/>
      </c>
      <c r="AH32" s="215" t="str">
        <f t="shared" si="2"/>
        <v/>
      </c>
      <c r="AI32" s="215" t="str">
        <f t="shared" si="2"/>
        <v/>
      </c>
      <c r="AJ32" s="215" t="str">
        <f t="shared" si="2"/>
        <v/>
      </c>
      <c r="AK32" s="215" t="str">
        <f t="shared" si="2"/>
        <v/>
      </c>
      <c r="AL32" s="215" t="str">
        <f t="shared" si="2"/>
        <v/>
      </c>
      <c r="AM32" s="215" t="str">
        <f t="shared" si="2"/>
        <v/>
      </c>
      <c r="AN32" s="215" t="str">
        <f t="shared" si="2"/>
        <v/>
      </c>
      <c r="AO32" s="215" t="str">
        <f t="shared" si="2"/>
        <v/>
      </c>
      <c r="AP32" s="215" t="str">
        <f t="shared" si="2"/>
        <v/>
      </c>
      <c r="AQ32" s="215" t="str">
        <f t="shared" si="2"/>
        <v/>
      </c>
      <c r="AR32" s="215" t="str">
        <f t="shared" si="2"/>
        <v/>
      </c>
      <c r="AS32" s="215" t="str">
        <f t="shared" si="2"/>
        <v/>
      </c>
      <c r="AT32" s="215" t="str">
        <f t="shared" si="2"/>
        <v/>
      </c>
      <c r="AU32" s="215" t="str">
        <f t="shared" si="2"/>
        <v/>
      </c>
      <c r="AV32" s="215" t="str">
        <f t="shared" si="2"/>
        <v/>
      </c>
      <c r="AW32" s="215" t="str">
        <f t="shared" si="2"/>
        <v/>
      </c>
      <c r="AX32" s="215" t="str">
        <f t="shared" si="2"/>
        <v/>
      </c>
      <c r="AY32" s="215" t="str">
        <f t="shared" si="2"/>
        <v/>
      </c>
      <c r="AZ32" s="215" t="str">
        <f t="shared" si="2"/>
        <v/>
      </c>
      <c r="BA32" s="215" t="str">
        <f t="shared" si="2"/>
        <v/>
      </c>
    </row>
    <row r="33" spans="1:53" ht="15" customHeight="1">
      <c r="A33" s="221"/>
      <c r="B33" s="328" t="s">
        <v>76</v>
      </c>
      <c r="C33" s="329"/>
      <c r="D33" s="330"/>
      <c r="E33" s="216">
        <f>COUNTIF(E4:E31,"&gt;=0")</f>
        <v>0</v>
      </c>
      <c r="F33" s="215" t="str">
        <f>IF(OR(F3=0,$E$33=0),"",COUNTIF(F4:F31,"&gt;0")/$E$33)</f>
        <v/>
      </c>
      <c r="G33" s="215" t="str">
        <f t="shared" ref="G33:BA33" si="3">IF(OR(G3=0,$E$33=0),"",COUNTIF(G4:G31,"&gt;0")/$E$33)</f>
        <v/>
      </c>
      <c r="H33" s="215" t="str">
        <f t="shared" si="3"/>
        <v/>
      </c>
      <c r="I33" s="215" t="str">
        <f t="shared" si="3"/>
        <v/>
      </c>
      <c r="J33" s="215" t="str">
        <f t="shared" si="3"/>
        <v/>
      </c>
      <c r="K33" s="215" t="str">
        <f t="shared" si="3"/>
        <v/>
      </c>
      <c r="L33" s="215" t="str">
        <f t="shared" si="3"/>
        <v/>
      </c>
      <c r="M33" s="215" t="str">
        <f t="shared" si="3"/>
        <v/>
      </c>
      <c r="N33" s="215" t="str">
        <f t="shared" si="3"/>
        <v/>
      </c>
      <c r="O33" s="215" t="str">
        <f t="shared" si="3"/>
        <v/>
      </c>
      <c r="P33" s="215" t="str">
        <f t="shared" si="3"/>
        <v/>
      </c>
      <c r="Q33" s="215" t="str">
        <f t="shared" si="3"/>
        <v/>
      </c>
      <c r="R33" s="215" t="str">
        <f t="shared" si="3"/>
        <v/>
      </c>
      <c r="S33" s="215" t="str">
        <f t="shared" si="3"/>
        <v/>
      </c>
      <c r="T33" s="215" t="str">
        <f t="shared" si="3"/>
        <v/>
      </c>
      <c r="U33" s="215" t="str">
        <f t="shared" si="3"/>
        <v/>
      </c>
      <c r="V33" s="215" t="str">
        <f t="shared" si="3"/>
        <v/>
      </c>
      <c r="W33" s="215" t="str">
        <f t="shared" si="3"/>
        <v/>
      </c>
      <c r="X33" s="215" t="str">
        <f t="shared" si="3"/>
        <v/>
      </c>
      <c r="Y33" s="215" t="str">
        <f t="shared" si="3"/>
        <v/>
      </c>
      <c r="Z33" s="215" t="str">
        <f t="shared" si="3"/>
        <v/>
      </c>
      <c r="AA33" s="215" t="str">
        <f t="shared" si="3"/>
        <v/>
      </c>
      <c r="AB33" s="215" t="str">
        <f t="shared" si="3"/>
        <v/>
      </c>
      <c r="AC33" s="215" t="str">
        <f t="shared" si="3"/>
        <v/>
      </c>
      <c r="AD33" s="215" t="str">
        <f t="shared" si="3"/>
        <v/>
      </c>
      <c r="AE33" s="215" t="str">
        <f t="shared" si="3"/>
        <v/>
      </c>
      <c r="AF33" s="215" t="str">
        <f t="shared" si="3"/>
        <v/>
      </c>
      <c r="AG33" s="215" t="str">
        <f t="shared" si="3"/>
        <v/>
      </c>
      <c r="AH33" s="215" t="str">
        <f t="shared" si="3"/>
        <v/>
      </c>
      <c r="AI33" s="215" t="str">
        <f t="shared" si="3"/>
        <v/>
      </c>
      <c r="AJ33" s="215" t="str">
        <f t="shared" si="3"/>
        <v/>
      </c>
      <c r="AK33" s="215" t="str">
        <f t="shared" si="3"/>
        <v/>
      </c>
      <c r="AL33" s="215" t="str">
        <f t="shared" si="3"/>
        <v/>
      </c>
      <c r="AM33" s="215" t="str">
        <f t="shared" si="3"/>
        <v/>
      </c>
      <c r="AN33" s="215" t="str">
        <f t="shared" si="3"/>
        <v/>
      </c>
      <c r="AO33" s="215" t="str">
        <f t="shared" si="3"/>
        <v/>
      </c>
      <c r="AP33" s="215" t="str">
        <f t="shared" si="3"/>
        <v/>
      </c>
      <c r="AQ33" s="215" t="str">
        <f t="shared" si="3"/>
        <v/>
      </c>
      <c r="AR33" s="215" t="str">
        <f t="shared" si="3"/>
        <v/>
      </c>
      <c r="AS33" s="215" t="str">
        <f t="shared" si="3"/>
        <v/>
      </c>
      <c r="AT33" s="215" t="str">
        <f t="shared" si="3"/>
        <v/>
      </c>
      <c r="AU33" s="215" t="str">
        <f t="shared" si="3"/>
        <v/>
      </c>
      <c r="AV33" s="215" t="str">
        <f t="shared" si="3"/>
        <v/>
      </c>
      <c r="AW33" s="215" t="str">
        <f t="shared" si="3"/>
        <v/>
      </c>
      <c r="AX33" s="215" t="str">
        <f t="shared" si="3"/>
        <v/>
      </c>
      <c r="AY33" s="215" t="str">
        <f t="shared" si="3"/>
        <v/>
      </c>
      <c r="AZ33" s="215" t="str">
        <f t="shared" si="3"/>
        <v/>
      </c>
      <c r="BA33" s="215" t="str">
        <f t="shared" si="3"/>
        <v/>
      </c>
    </row>
    <row r="34" spans="1:53" ht="15.75">
      <c r="A34" s="221"/>
      <c r="B34" s="328" t="s">
        <v>75</v>
      </c>
      <c r="C34" s="329"/>
      <c r="D34" s="330"/>
      <c r="E34" s="217" t="str">
        <f>IF(E33=0,"",E32/E33)</f>
        <v/>
      </c>
      <c r="F34" s="215" t="str">
        <f>IF(OR(F3=0,$E$33=0),"",COUNTIF(F4:F31,F3)/$E$33)</f>
        <v/>
      </c>
      <c r="G34" s="215" t="str">
        <f t="shared" ref="G34:BA34" si="4">IF(OR(G3=0,$E$33=0),"",COUNTIF(G4:G31,G3)/$E$33)</f>
        <v/>
      </c>
      <c r="H34" s="215" t="str">
        <f t="shared" si="4"/>
        <v/>
      </c>
      <c r="I34" s="215" t="str">
        <f t="shared" si="4"/>
        <v/>
      </c>
      <c r="J34" s="215" t="str">
        <f t="shared" si="4"/>
        <v/>
      </c>
      <c r="K34" s="215" t="str">
        <f t="shared" si="4"/>
        <v/>
      </c>
      <c r="L34" s="215" t="str">
        <f t="shared" si="4"/>
        <v/>
      </c>
      <c r="M34" s="215" t="str">
        <f t="shared" si="4"/>
        <v/>
      </c>
      <c r="N34" s="215" t="str">
        <f t="shared" si="4"/>
        <v/>
      </c>
      <c r="O34" s="215" t="str">
        <f t="shared" si="4"/>
        <v/>
      </c>
      <c r="P34" s="215" t="str">
        <f t="shared" si="4"/>
        <v/>
      </c>
      <c r="Q34" s="215" t="str">
        <f t="shared" si="4"/>
        <v/>
      </c>
      <c r="R34" s="215" t="str">
        <f t="shared" si="4"/>
        <v/>
      </c>
      <c r="S34" s="215" t="str">
        <f t="shared" si="4"/>
        <v/>
      </c>
      <c r="T34" s="215" t="str">
        <f t="shared" si="4"/>
        <v/>
      </c>
      <c r="U34" s="215" t="str">
        <f t="shared" si="4"/>
        <v/>
      </c>
      <c r="V34" s="215" t="str">
        <f t="shared" si="4"/>
        <v/>
      </c>
      <c r="W34" s="215" t="str">
        <f t="shared" si="4"/>
        <v/>
      </c>
      <c r="X34" s="215" t="str">
        <f t="shared" si="4"/>
        <v/>
      </c>
      <c r="Y34" s="215" t="str">
        <f t="shared" si="4"/>
        <v/>
      </c>
      <c r="Z34" s="215" t="str">
        <f t="shared" si="4"/>
        <v/>
      </c>
      <c r="AA34" s="215" t="str">
        <f t="shared" si="4"/>
        <v/>
      </c>
      <c r="AB34" s="215" t="str">
        <f t="shared" si="4"/>
        <v/>
      </c>
      <c r="AC34" s="215" t="str">
        <f t="shared" si="4"/>
        <v/>
      </c>
      <c r="AD34" s="215" t="str">
        <f t="shared" si="4"/>
        <v/>
      </c>
      <c r="AE34" s="215" t="str">
        <f t="shared" si="4"/>
        <v/>
      </c>
      <c r="AF34" s="215" t="str">
        <f t="shared" si="4"/>
        <v/>
      </c>
      <c r="AG34" s="215" t="str">
        <f t="shared" si="4"/>
        <v/>
      </c>
      <c r="AH34" s="215" t="str">
        <f t="shared" si="4"/>
        <v/>
      </c>
      <c r="AI34" s="215" t="str">
        <f t="shared" si="4"/>
        <v/>
      </c>
      <c r="AJ34" s="215" t="str">
        <f t="shared" si="4"/>
        <v/>
      </c>
      <c r="AK34" s="215" t="str">
        <f t="shared" si="4"/>
        <v/>
      </c>
      <c r="AL34" s="215" t="str">
        <f t="shared" si="4"/>
        <v/>
      </c>
      <c r="AM34" s="215" t="str">
        <f t="shared" si="4"/>
        <v/>
      </c>
      <c r="AN34" s="215" t="str">
        <f t="shared" si="4"/>
        <v/>
      </c>
      <c r="AO34" s="215" t="str">
        <f t="shared" si="4"/>
        <v/>
      </c>
      <c r="AP34" s="215" t="str">
        <f t="shared" si="4"/>
        <v/>
      </c>
      <c r="AQ34" s="215" t="str">
        <f t="shared" si="4"/>
        <v/>
      </c>
      <c r="AR34" s="215" t="str">
        <f t="shared" si="4"/>
        <v/>
      </c>
      <c r="AS34" s="215" t="str">
        <f t="shared" si="4"/>
        <v/>
      </c>
      <c r="AT34" s="215" t="str">
        <f t="shared" si="4"/>
        <v/>
      </c>
      <c r="AU34" s="215" t="str">
        <f t="shared" si="4"/>
        <v/>
      </c>
      <c r="AV34" s="215" t="str">
        <f t="shared" si="4"/>
        <v/>
      </c>
      <c r="AW34" s="215" t="str">
        <f t="shared" si="4"/>
        <v/>
      </c>
      <c r="AX34" s="215" t="str">
        <f t="shared" si="4"/>
        <v/>
      </c>
      <c r="AY34" s="215" t="str">
        <f t="shared" si="4"/>
        <v/>
      </c>
      <c r="AZ34" s="215" t="str">
        <f t="shared" si="4"/>
        <v/>
      </c>
      <c r="BA34" s="215" t="str">
        <f t="shared" si="4"/>
        <v/>
      </c>
    </row>
    <row r="35" spans="1:53">
      <c r="B35" s="157"/>
      <c r="C35" s="157"/>
      <c r="D35" s="157"/>
      <c r="E35" s="157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</row>
    <row r="36" spans="1:53" ht="15">
      <c r="C36" s="157"/>
      <c r="D36" s="261">
        <f>COUNT(F4:F31)</f>
        <v>0</v>
      </c>
      <c r="E36" s="262" t="s">
        <v>55</v>
      </c>
      <c r="F36" s="263" t="s">
        <v>127</v>
      </c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</row>
    <row r="37" spans="1:53" ht="15">
      <c r="B37" s="157"/>
      <c r="C37" s="157"/>
      <c r="D37" s="255" t="s">
        <v>126</v>
      </c>
      <c r="E37" s="226" t="e">
        <f>(F37*100)/$D$36</f>
        <v>#DIV/0!</v>
      </c>
      <c r="F37" s="227">
        <f>COUNTIF(D4:D31,"Não Satisfaz")</f>
        <v>0</v>
      </c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</row>
    <row r="38" spans="1:53" ht="15">
      <c r="B38" s="157"/>
      <c r="C38" s="157"/>
      <c r="D38" s="256" t="s">
        <v>20</v>
      </c>
      <c r="E38" s="228" t="e">
        <f>(F38*100)/$D$36</f>
        <v>#DIV/0!</v>
      </c>
      <c r="F38" s="229">
        <f>COUNTIF(D4:D31,"Satisfaz")</f>
        <v>0</v>
      </c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</row>
    <row r="39" spans="1:53" ht="15">
      <c r="B39" s="157"/>
      <c r="C39" s="157"/>
      <c r="D39" s="257" t="s">
        <v>21</v>
      </c>
      <c r="E39" s="230" t="e">
        <f>(F39*100)/$D$36</f>
        <v>#DIV/0!</v>
      </c>
      <c r="F39" s="231">
        <f>COUNTIF(D4:D31,"Satisfaz Bem")</f>
        <v>0</v>
      </c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</row>
    <row r="40" spans="1:53" ht="15">
      <c r="B40" s="157"/>
      <c r="C40" s="157"/>
      <c r="D40" s="258" t="s">
        <v>22</v>
      </c>
      <c r="E40" s="259" t="e">
        <f>(F40*100)/$D$36</f>
        <v>#DIV/0!</v>
      </c>
      <c r="F40" s="260">
        <f>COUNTIF(D4:D31,"Satisfaz Muito Bem")</f>
        <v>0</v>
      </c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</row>
    <row r="41" spans="1:53" ht="13.5" thickBot="1">
      <c r="B41" s="157"/>
      <c r="C41" s="157"/>
      <c r="D41" s="157"/>
      <c r="E41" s="157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</row>
    <row r="42" spans="1:53" ht="13.5" thickBot="1">
      <c r="B42" s="157"/>
      <c r="C42" s="157"/>
      <c r="D42" s="264" t="s">
        <v>131</v>
      </c>
      <c r="E42" s="265" t="e">
        <f>AVERAGE(E4:E31)</f>
        <v>#DIV/0!</v>
      </c>
      <c r="F42" s="266" t="s">
        <v>55</v>
      </c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</row>
    <row r="43" spans="1:53">
      <c r="B43" s="157"/>
      <c r="C43" s="157"/>
      <c r="D43" s="157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</row>
    <row r="44" spans="1:53">
      <c r="B44" s="157"/>
      <c r="C44" s="157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</row>
    <row r="45" spans="1:53">
      <c r="B45" s="157"/>
      <c r="C45" s="157"/>
      <c r="D45" s="157"/>
      <c r="E45" s="157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</row>
    <row r="46" spans="1:53">
      <c r="B46" s="157"/>
      <c r="C46" s="157"/>
      <c r="D46" s="157"/>
      <c r="E46" s="157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</row>
    <row r="47" spans="1:53">
      <c r="B47" s="157"/>
      <c r="C47" s="157"/>
      <c r="D47" s="157"/>
      <c r="E47" s="157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</row>
    <row r="48" spans="1:53">
      <c r="B48" s="157"/>
      <c r="C48" s="157"/>
      <c r="D48" s="157"/>
      <c r="E48" s="157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</row>
    <row r="49" spans="2:53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</row>
    <row r="50" spans="2:53">
      <c r="B50" s="161" t="s">
        <v>108</v>
      </c>
      <c r="C50" s="88"/>
      <c r="D50" s="88"/>
      <c r="E50" s="82" t="s">
        <v>55</v>
      </c>
      <c r="F50" s="82" t="str">
        <f>IF(F2=0,"",F2)</f>
        <v/>
      </c>
      <c r="G50" s="82" t="str">
        <f t="shared" ref="G50:BA50" si="5">IF(G2=0,"",G2)</f>
        <v/>
      </c>
      <c r="H50" s="82" t="str">
        <f t="shared" si="5"/>
        <v/>
      </c>
      <c r="I50" s="82" t="str">
        <f t="shared" si="5"/>
        <v/>
      </c>
      <c r="J50" s="82" t="str">
        <f t="shared" si="5"/>
        <v/>
      </c>
      <c r="K50" s="82" t="str">
        <f t="shared" si="5"/>
        <v/>
      </c>
      <c r="L50" s="82" t="str">
        <f t="shared" si="5"/>
        <v/>
      </c>
      <c r="M50" s="82" t="str">
        <f t="shared" si="5"/>
        <v/>
      </c>
      <c r="N50" s="82" t="str">
        <f t="shared" si="5"/>
        <v/>
      </c>
      <c r="O50" s="82" t="str">
        <f t="shared" si="5"/>
        <v/>
      </c>
      <c r="P50" s="82" t="str">
        <f t="shared" si="5"/>
        <v/>
      </c>
      <c r="Q50" s="82" t="str">
        <f t="shared" si="5"/>
        <v/>
      </c>
      <c r="R50" s="82" t="str">
        <f t="shared" si="5"/>
        <v/>
      </c>
      <c r="S50" s="82" t="str">
        <f t="shared" si="5"/>
        <v/>
      </c>
      <c r="T50" s="82" t="str">
        <f t="shared" si="5"/>
        <v/>
      </c>
      <c r="U50" s="82" t="str">
        <f t="shared" si="5"/>
        <v/>
      </c>
      <c r="V50" s="82" t="str">
        <f t="shared" si="5"/>
        <v/>
      </c>
      <c r="W50" s="82" t="str">
        <f t="shared" si="5"/>
        <v/>
      </c>
      <c r="X50" s="82" t="str">
        <f t="shared" si="5"/>
        <v/>
      </c>
      <c r="Y50" s="82" t="str">
        <f t="shared" si="5"/>
        <v/>
      </c>
      <c r="Z50" s="82" t="str">
        <f t="shared" si="5"/>
        <v/>
      </c>
      <c r="AA50" s="82" t="str">
        <f t="shared" si="5"/>
        <v/>
      </c>
      <c r="AB50" s="82" t="str">
        <f t="shared" si="5"/>
        <v/>
      </c>
      <c r="AC50" s="82" t="str">
        <f t="shared" si="5"/>
        <v/>
      </c>
      <c r="AD50" s="82" t="str">
        <f t="shared" si="5"/>
        <v/>
      </c>
      <c r="AE50" s="82" t="str">
        <f t="shared" si="5"/>
        <v/>
      </c>
      <c r="AF50" s="82" t="str">
        <f t="shared" si="5"/>
        <v/>
      </c>
      <c r="AG50" s="82" t="str">
        <f t="shared" si="5"/>
        <v/>
      </c>
      <c r="AH50" s="82" t="str">
        <f t="shared" si="5"/>
        <v/>
      </c>
      <c r="AI50" s="82" t="str">
        <f t="shared" si="5"/>
        <v/>
      </c>
      <c r="AJ50" s="82" t="str">
        <f t="shared" si="5"/>
        <v/>
      </c>
      <c r="AK50" s="82" t="str">
        <f t="shared" si="5"/>
        <v/>
      </c>
      <c r="AL50" s="82" t="str">
        <f t="shared" si="5"/>
        <v/>
      </c>
      <c r="AM50" s="82" t="str">
        <f t="shared" si="5"/>
        <v/>
      </c>
      <c r="AN50" s="82" t="str">
        <f t="shared" si="5"/>
        <v/>
      </c>
      <c r="AO50" s="82" t="str">
        <f t="shared" si="5"/>
        <v/>
      </c>
      <c r="AP50" s="82" t="str">
        <f t="shared" si="5"/>
        <v/>
      </c>
      <c r="AQ50" s="82" t="str">
        <f t="shared" si="5"/>
        <v/>
      </c>
      <c r="AR50" s="82" t="str">
        <f t="shared" si="5"/>
        <v/>
      </c>
      <c r="AS50" s="82" t="str">
        <f t="shared" si="5"/>
        <v/>
      </c>
      <c r="AT50" s="82" t="str">
        <f t="shared" si="5"/>
        <v/>
      </c>
      <c r="AU50" s="82" t="str">
        <f t="shared" si="5"/>
        <v/>
      </c>
      <c r="AV50" s="82" t="str">
        <f t="shared" si="5"/>
        <v/>
      </c>
      <c r="AW50" s="82" t="str">
        <f t="shared" si="5"/>
        <v/>
      </c>
      <c r="AX50" s="82" t="str">
        <f t="shared" si="5"/>
        <v/>
      </c>
      <c r="AY50" s="82" t="str">
        <f t="shared" si="5"/>
        <v/>
      </c>
      <c r="AZ50" s="82" t="str">
        <f t="shared" si="5"/>
        <v/>
      </c>
      <c r="BA50" s="82" t="str">
        <f t="shared" si="5"/>
        <v/>
      </c>
    </row>
    <row r="51" spans="2:53">
      <c r="B51" s="163"/>
      <c r="C51" s="85"/>
      <c r="D51" s="85"/>
      <c r="E51" s="162" t="str">
        <f>IF(OR(SUM(F51:BA51)=0,B51=""),"",SUMPRODUCT($F$32:$BA$32,F51:BA51)/COUNT(F51:BA51))</f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85"/>
      <c r="E52" s="162" t="str">
        <f t="shared" ref="E52:E70" si="6">IF(OR(SUM(F52:BA52)=0,B52=""),"",SUMPRODUCT($F$32:$BA$32,F52:BA52)/COUNT(F52:BA52))</f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85"/>
      <c r="E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85"/>
      <c r="E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85"/>
      <c r="E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85"/>
      <c r="E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85"/>
      <c r="E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  <row r="58" spans="2:53">
      <c r="B58" s="163"/>
      <c r="C58" s="85"/>
      <c r="D58" s="85"/>
      <c r="E58" s="162" t="str">
        <f t="shared" si="6"/>
        <v/>
      </c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</row>
    <row r="59" spans="2:53">
      <c r="B59" s="163"/>
      <c r="C59" s="85"/>
      <c r="D59" s="85"/>
      <c r="E59" s="162" t="str">
        <f t="shared" si="6"/>
        <v/>
      </c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</row>
    <row r="60" spans="2:53">
      <c r="B60" s="163"/>
      <c r="C60" s="85"/>
      <c r="D60" s="85"/>
      <c r="E60" s="162" t="str">
        <f t="shared" si="6"/>
        <v/>
      </c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</row>
    <row r="61" spans="2:53">
      <c r="B61" s="163"/>
      <c r="C61" s="85"/>
      <c r="D61" s="85"/>
      <c r="E61" s="162" t="str">
        <f t="shared" si="6"/>
        <v/>
      </c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</row>
    <row r="62" spans="2:53">
      <c r="B62" s="163"/>
      <c r="C62" s="85"/>
      <c r="D62" s="85"/>
      <c r="E62" s="162" t="str">
        <f t="shared" si="6"/>
        <v/>
      </c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</row>
    <row r="63" spans="2:53">
      <c r="B63" s="163"/>
      <c r="C63" s="85"/>
      <c r="D63" s="85"/>
      <c r="E63" s="162" t="str">
        <f t="shared" si="6"/>
        <v/>
      </c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</row>
    <row r="64" spans="2:53">
      <c r="B64" s="163"/>
      <c r="C64" s="85"/>
      <c r="D64" s="85"/>
      <c r="E64" s="162" t="str">
        <f t="shared" si="6"/>
        <v/>
      </c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</row>
    <row r="65" spans="2:53">
      <c r="B65" s="163"/>
      <c r="C65" s="85"/>
      <c r="D65" s="85"/>
      <c r="E65" s="162" t="str">
        <f t="shared" si="6"/>
        <v/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</row>
    <row r="66" spans="2:53">
      <c r="B66" s="163"/>
      <c r="C66" s="85"/>
      <c r="D66" s="85"/>
      <c r="E66" s="162" t="str">
        <f t="shared" si="6"/>
        <v/>
      </c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</row>
    <row r="67" spans="2:53">
      <c r="B67" s="163"/>
      <c r="C67" s="85"/>
      <c r="D67" s="85"/>
      <c r="E67" s="162" t="str">
        <f t="shared" si="6"/>
        <v/>
      </c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</row>
    <row r="68" spans="2:53">
      <c r="B68" s="163"/>
      <c r="C68" s="85"/>
      <c r="D68" s="85"/>
      <c r="E68" s="162" t="str">
        <f t="shared" si="6"/>
        <v/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</row>
    <row r="69" spans="2:53">
      <c r="B69" s="163"/>
      <c r="C69" s="85"/>
      <c r="D69" s="85"/>
      <c r="E69" s="162" t="str">
        <f t="shared" si="6"/>
        <v/>
      </c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</row>
    <row r="70" spans="2:53">
      <c r="B70" s="163"/>
      <c r="C70" s="85"/>
      <c r="D70" s="85"/>
      <c r="E70" s="162" t="str">
        <f t="shared" si="6"/>
        <v/>
      </c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</row>
  </sheetData>
  <sheetProtection password="D16F" sheet="1" objects="1" scenarios="1" selectLockedCells="1"/>
  <mergeCells count="7">
    <mergeCell ref="B34:D34"/>
    <mergeCell ref="D2:D3"/>
    <mergeCell ref="E1:H1"/>
    <mergeCell ref="A1:B1"/>
    <mergeCell ref="A2:A3"/>
    <mergeCell ref="B32:D32"/>
    <mergeCell ref="B33:D33"/>
  </mergeCells>
  <phoneticPr fontId="3" type="noConversion"/>
  <conditionalFormatting sqref="F32:BA34">
    <cfRule type="cellIs" dxfId="142" priority="16" stopIfTrue="1" operator="lessThan">
      <formula>0.495</formula>
    </cfRule>
  </conditionalFormatting>
  <conditionalFormatting sqref="E34">
    <cfRule type="cellIs" dxfId="141" priority="17" stopIfTrue="1" operator="lessThan">
      <formula>0.5</formula>
    </cfRule>
  </conditionalFormatting>
  <conditionalFormatting sqref="E32">
    <cfRule type="cellIs" dxfId="140" priority="18" stopIfTrue="1" operator="lessThan">
      <formula>$E$33/2</formula>
    </cfRule>
  </conditionalFormatting>
  <conditionalFormatting sqref="C3:C31 D4:E31">
    <cfRule type="cellIs" dxfId="139" priority="19" stopIfTrue="1" operator="lessThan">
      <formula>50</formula>
    </cfRule>
  </conditionalFormatting>
  <conditionalFormatting sqref="B4:B31">
    <cfRule type="cellIs" dxfId="138" priority="20" stopIfTrue="1" operator="equal">
      <formula>0</formula>
    </cfRule>
  </conditionalFormatting>
  <conditionalFormatting sqref="E51:E70">
    <cfRule type="cellIs" dxfId="137" priority="21" stopIfTrue="1" operator="lessThan">
      <formula>49.5</formula>
    </cfRule>
  </conditionalFormatting>
  <conditionalFormatting sqref="D4:D31">
    <cfRule type="cellIs" dxfId="136" priority="13" stopIfTrue="1" operator="equal">
      <formula>"Satisfaz Muito Bem"</formula>
    </cfRule>
    <cfRule type="cellIs" dxfId="135" priority="14" stopIfTrue="1" operator="equal">
      <formula>"Satisfaz Bem"</formula>
    </cfRule>
    <cfRule type="cellIs" dxfId="134" priority="15" stopIfTrue="1" operator="equal">
      <formula>"Não Satisfaz"</formula>
    </cfRule>
  </conditionalFormatting>
  <conditionalFormatting sqref="D4">
    <cfRule type="cellIs" dxfId="133" priority="7" stopIfTrue="1" operator="equal">
      <formula>"Não Satisfaz"</formula>
    </cfRule>
    <cfRule type="cellIs" dxfId="132" priority="8" stopIfTrue="1" operator="equal">
      <formula>"Satisfaz Bem"</formula>
    </cfRule>
    <cfRule type="cellIs" dxfId="131" priority="9" stopIfTrue="1" operator="equal">
      <formula>"Satisfaz Muito Bem"</formula>
    </cfRule>
  </conditionalFormatting>
  <conditionalFormatting sqref="E4:E31">
    <cfRule type="cellIs" dxfId="130" priority="1" stopIfTrue="1" operator="between">
      <formula>70</formula>
      <formula>89.9</formula>
    </cfRule>
    <cfRule type="cellIs" dxfId="129" priority="2" stopIfTrue="1" operator="greaterThanOrEqual">
      <formula>90</formula>
    </cfRule>
    <cfRule type="cellIs" dxfId="128" priority="3" stopIfTrue="1" operator="greaterThan">
      <formula>49.5</formula>
    </cfRule>
  </conditionalFormatting>
  <dataValidations count="3">
    <dataValidation type="whole" allowBlank="1" showInputMessage="1" showErrorMessage="1" promptTitle="Pontuação errada!" sqref="F4:BA31 F3:CA3">
      <formula1>0</formula1>
      <formula2>F$3</formula2>
    </dataValidation>
    <dataValidation allowBlank="1" showInputMessage="1" showErrorMessage="1" prompt="Introduza a designação do domínio/competência" sqref="B51:B70"/>
    <dataValidation type="whole" operator="equal" allowBlank="1" showInputMessage="1" showErrorMessage="1" prompt="Escolha com o valor 1 cada questão a que corresponde o domínio/competência" sqref="F51:BA70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orientation="landscape" horizontalDpi="4294967293" verticalDpi="0" r:id="rId1"/>
  <headerFooter alignWithMargins="0">
    <oddHeader>&amp;L&amp;F&amp;R&amp;A</oddHeader>
    <oddFooter>&amp;L&amp;D / &amp;T&amp;REBI Eixo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olha16" enableFormatConditionsCalculation="0">
    <tabColor indexed="10"/>
  </sheetPr>
  <dimension ref="A1:K31"/>
  <sheetViews>
    <sheetView showGridLines="0" showRowColHeaders="0" workbookViewId="0">
      <selection activeCell="C4" sqref="C4:C5"/>
    </sheetView>
  </sheetViews>
  <sheetFormatPr defaultRowHeight="12.75"/>
  <cols>
    <col min="1" max="1" width="3" style="6" customWidth="1"/>
    <col min="2" max="2" width="24.7109375" style="6" customWidth="1"/>
    <col min="3" max="4" width="13.5703125" style="8" customWidth="1"/>
    <col min="5" max="5" width="13.5703125" style="40" customWidth="1"/>
    <col min="6" max="11" width="13.5703125" style="8" customWidth="1"/>
    <col min="12" max="16384" width="9.140625" style="6"/>
  </cols>
  <sheetData>
    <row r="1" spans="1:11">
      <c r="A1" s="344" t="s">
        <v>53</v>
      </c>
      <c r="B1" s="345"/>
      <c r="C1" s="338" t="s">
        <v>33</v>
      </c>
      <c r="D1" s="339"/>
      <c r="E1" s="339"/>
      <c r="F1" s="339"/>
      <c r="G1" s="340"/>
      <c r="H1" s="340"/>
      <c r="I1" s="340"/>
      <c r="J1" s="340"/>
      <c r="K1" s="341" t="s">
        <v>90</v>
      </c>
    </row>
    <row r="2" spans="1:11">
      <c r="A2" s="342" t="s">
        <v>32</v>
      </c>
      <c r="B2" s="343"/>
      <c r="C2" s="140" t="str">
        <f>Critérios!A21</f>
        <v>1º Instrumento</v>
      </c>
      <c r="D2" s="140" t="str">
        <f>Critérios!B21</f>
        <v>2º Instrumento</v>
      </c>
      <c r="E2" s="140" t="str">
        <f>Critérios!C21</f>
        <v>3º Instrumento</v>
      </c>
      <c r="F2" s="140" t="str">
        <f>Critérios!D21</f>
        <v>4º Instrumento</v>
      </c>
      <c r="G2" s="140" t="str">
        <f>Critérios!E21</f>
        <v>5º Instrumento</v>
      </c>
      <c r="H2" s="140" t="str">
        <f>Critérios!F21</f>
        <v>6º Instrumento</v>
      </c>
      <c r="I2" s="140" t="str">
        <f>Critérios!G21</f>
        <v>7º Instrumento</v>
      </c>
      <c r="J2" s="140" t="str">
        <f>Critérios!H21</f>
        <v>8º Instrumento</v>
      </c>
      <c r="K2" s="341"/>
    </row>
    <row r="3" spans="1:11">
      <c r="A3" s="24" t="s">
        <v>13</v>
      </c>
      <c r="B3" s="19" t="s">
        <v>14</v>
      </c>
      <c r="C3" s="120" t="str">
        <f>IF(Critérios!A22&gt;0,Critérios!A22,"")</f>
        <v/>
      </c>
      <c r="D3" s="120" t="str">
        <f>IF(Critérios!B22&gt;0,Critérios!B22,"")</f>
        <v/>
      </c>
      <c r="E3" s="120" t="str">
        <f>IF(Critérios!C22&gt;0,Critérios!C22,"")</f>
        <v/>
      </c>
      <c r="F3" s="120" t="str">
        <f>IF(Critérios!D22&gt;0,Critérios!D22,"")</f>
        <v/>
      </c>
      <c r="G3" s="120" t="str">
        <f>IF(Critérios!E22&gt;0,Critérios!E22,"")</f>
        <v/>
      </c>
      <c r="H3" s="120" t="str">
        <f>IF(Critérios!F22&gt;0,Critérios!F22,"")</f>
        <v/>
      </c>
      <c r="I3" s="120" t="str">
        <f>IF(Critérios!G22&gt;0,Critérios!G22,"")</f>
        <v/>
      </c>
      <c r="J3" s="120" t="str">
        <f>IF(Critérios!H22&gt;0,Critérios!H22,"")</f>
        <v/>
      </c>
      <c r="K3" s="41" t="str">
        <f>Critérios!I22</f>
        <v>Alterar</v>
      </c>
    </row>
    <row r="4" spans="1:11">
      <c r="A4" s="18">
        <f>IF(Alunos!A4=0,"",Alunos!A4)</f>
        <v>1</v>
      </c>
      <c r="B4" s="35" t="str">
        <f>IF(Alunos!B4=0,"",Alunos!B4)</f>
        <v/>
      </c>
      <c r="C4" s="12"/>
      <c r="D4" s="12"/>
      <c r="E4" s="12"/>
      <c r="F4" s="12"/>
      <c r="G4" s="12"/>
      <c r="H4" s="12"/>
      <c r="I4" s="12"/>
      <c r="J4" s="12"/>
      <c r="K4" s="48" t="str">
        <f>IF(OR(Alunos!B4=0,$K$3=0),"",SUMPRODUCT(C4:J4,$C$3:$J$3)/$K$3)</f>
        <v/>
      </c>
    </row>
    <row r="5" spans="1:11">
      <c r="A5" s="17">
        <f>IF(Alunos!A5=0,"",Alunos!A5)</f>
        <v>2</v>
      </c>
      <c r="B5" s="36" t="str">
        <f>IF(Alunos!B5=0,"",Alunos!B5)</f>
        <v/>
      </c>
      <c r="C5" s="10"/>
      <c r="D5" s="10"/>
      <c r="E5" s="10"/>
      <c r="F5" s="10"/>
      <c r="G5" s="10"/>
      <c r="H5" s="10"/>
      <c r="I5" s="10"/>
      <c r="J5" s="10"/>
      <c r="K5" s="33" t="str">
        <f>IF(OR(Alunos!B5=0,$K$3=0),"",SUMPRODUCT(C5:J5,$C$3:$J$3)/$K$3)</f>
        <v/>
      </c>
    </row>
    <row r="6" spans="1:11">
      <c r="A6" s="18">
        <f>IF(Alunos!A6=0,"",Alunos!A6)</f>
        <v>3</v>
      </c>
      <c r="B6" s="35" t="str">
        <f>IF(Alunos!B6=0,"",Alunos!B6)</f>
        <v/>
      </c>
      <c r="C6" s="12"/>
      <c r="D6" s="12"/>
      <c r="E6" s="12"/>
      <c r="F6" s="12"/>
      <c r="G6" s="12"/>
      <c r="H6" s="12"/>
      <c r="I6" s="12"/>
      <c r="J6" s="12"/>
      <c r="K6" s="48" t="str">
        <f>IF(OR(Alunos!B6=0,$K$3=0),"",SUMPRODUCT(C6:J6,$C$3:$J$3)/$K$3)</f>
        <v/>
      </c>
    </row>
    <row r="7" spans="1:11">
      <c r="A7" s="17">
        <f>IF(Alunos!A7=0,"",Alunos!A7)</f>
        <v>4</v>
      </c>
      <c r="B7" s="36" t="str">
        <f>IF(Alunos!B7=0,"",Alunos!B7)</f>
        <v/>
      </c>
      <c r="C7" s="10"/>
      <c r="D7" s="10"/>
      <c r="E7" s="10"/>
      <c r="F7" s="10"/>
      <c r="G7" s="10"/>
      <c r="H7" s="10"/>
      <c r="I7" s="10"/>
      <c r="J7" s="10"/>
      <c r="K7" s="33" t="str">
        <f>IF(OR(Alunos!B7=0,$K$3=0),"",SUMPRODUCT(C7:J7,$C$3:$J$3)/$K$3)</f>
        <v/>
      </c>
    </row>
    <row r="8" spans="1:11">
      <c r="A8" s="18">
        <f>IF(Alunos!A8=0,"",Alunos!A8)</f>
        <v>5</v>
      </c>
      <c r="B8" s="37" t="str">
        <f>IF(Alunos!B8=0,"",Alunos!B8)</f>
        <v/>
      </c>
      <c r="C8" s="12"/>
      <c r="D8" s="12"/>
      <c r="E8" s="12"/>
      <c r="F8" s="12"/>
      <c r="G8" s="12"/>
      <c r="H8" s="12"/>
      <c r="I8" s="12"/>
      <c r="J8" s="12"/>
      <c r="K8" s="48" t="str">
        <f>IF(OR(Alunos!B8=0,$K$3=0),"",SUMPRODUCT(C8:J8,$C$3:$J$3)/$K$3)</f>
        <v/>
      </c>
    </row>
    <row r="9" spans="1:11">
      <c r="A9" s="17">
        <f>IF(Alunos!A9=0,"",Alunos!A9)</f>
        <v>6</v>
      </c>
      <c r="B9" s="36" t="str">
        <f>IF(Alunos!B9=0,"",Alunos!B9)</f>
        <v/>
      </c>
      <c r="C9" s="10"/>
      <c r="D9" s="10"/>
      <c r="E9" s="10"/>
      <c r="F9" s="10"/>
      <c r="G9" s="10"/>
      <c r="H9" s="10"/>
      <c r="I9" s="10"/>
      <c r="J9" s="10"/>
      <c r="K9" s="33" t="str">
        <f>IF(OR(Alunos!B9=0,$K$3=0),"",SUMPRODUCT(C9:J9,$C$3:$J$3)/$K$3)</f>
        <v/>
      </c>
    </row>
    <row r="10" spans="1:11">
      <c r="A10" s="18">
        <f>IF(Alunos!A10=0,"",Alunos!A10)</f>
        <v>7</v>
      </c>
      <c r="B10" s="35" t="str">
        <f>IF(Alunos!B10=0,"",Alunos!B10)</f>
        <v/>
      </c>
      <c r="C10" s="12"/>
      <c r="D10" s="12"/>
      <c r="E10" s="12"/>
      <c r="F10" s="12"/>
      <c r="G10" s="12"/>
      <c r="H10" s="12"/>
      <c r="I10" s="12"/>
      <c r="J10" s="12"/>
      <c r="K10" s="48" t="str">
        <f>IF(OR(Alunos!B10=0,$K$3=0),"",SUMPRODUCT(C10:J10,$C$3:$J$3)/$K$3)</f>
        <v/>
      </c>
    </row>
    <row r="11" spans="1:11">
      <c r="A11" s="17">
        <f>IF(Alunos!A11=0,"",Alunos!A11)</f>
        <v>8</v>
      </c>
      <c r="B11" s="36" t="str">
        <f>IF(Alunos!B11=0,"",Alunos!B11)</f>
        <v/>
      </c>
      <c r="C11" s="10"/>
      <c r="D11" s="10"/>
      <c r="E11" s="10"/>
      <c r="F11" s="10"/>
      <c r="G11" s="10"/>
      <c r="H11" s="10"/>
      <c r="I11" s="10"/>
      <c r="J11" s="10"/>
      <c r="K11" s="33" t="str">
        <f>IF(OR(Alunos!B11=0,$K$3=0),"",SUMPRODUCT(C11:J11,$C$3:$J$3)/$K$3)</f>
        <v/>
      </c>
    </row>
    <row r="12" spans="1:11">
      <c r="A12" s="18">
        <f>IF(Alunos!A12=0,"",Alunos!A12)</f>
        <v>9</v>
      </c>
      <c r="B12" s="35" t="str">
        <f>IF(Alunos!B12=0,"",Alunos!B12)</f>
        <v/>
      </c>
      <c r="C12" s="12"/>
      <c r="D12" s="12"/>
      <c r="E12" s="12"/>
      <c r="F12" s="12"/>
      <c r="G12" s="12"/>
      <c r="H12" s="12"/>
      <c r="I12" s="12"/>
      <c r="J12" s="12"/>
      <c r="K12" s="48" t="str">
        <f>IF(OR(Alunos!B12=0,$K$3=0),"",SUMPRODUCT(C12:J12,$C$3:$J$3)/$K$3)</f>
        <v/>
      </c>
    </row>
    <row r="13" spans="1:11">
      <c r="A13" s="17">
        <f>IF(Alunos!A13=0,"",Alunos!A13)</f>
        <v>10</v>
      </c>
      <c r="B13" s="36" t="str">
        <f>IF(Alunos!B13=0,"",Alunos!B13)</f>
        <v/>
      </c>
      <c r="C13" s="10"/>
      <c r="D13" s="10"/>
      <c r="E13" s="10"/>
      <c r="F13" s="10"/>
      <c r="G13" s="10"/>
      <c r="H13" s="10"/>
      <c r="I13" s="10"/>
      <c r="J13" s="10"/>
      <c r="K13" s="33" t="str">
        <f>IF(OR(Alunos!B13=0,$K$3=0),"",SUMPRODUCT(C13:J13,$C$3:$J$3)/$K$3)</f>
        <v/>
      </c>
    </row>
    <row r="14" spans="1:11">
      <c r="A14" s="18">
        <f>IF(Alunos!A14=0,"",Alunos!A14)</f>
        <v>11</v>
      </c>
      <c r="B14" s="35" t="str">
        <f>IF(Alunos!B14=0,"",Alunos!B14)</f>
        <v/>
      </c>
      <c r="C14" s="12"/>
      <c r="D14" s="12"/>
      <c r="E14" s="12"/>
      <c r="F14" s="12"/>
      <c r="G14" s="12"/>
      <c r="H14" s="12"/>
      <c r="I14" s="12"/>
      <c r="J14" s="12"/>
      <c r="K14" s="48" t="str">
        <f>IF(OR(Alunos!B14=0,$K$3=0),"",SUMPRODUCT(C14:J14,$C$3:$J$3)/$K$3)</f>
        <v/>
      </c>
    </row>
    <row r="15" spans="1:11">
      <c r="A15" s="17">
        <f>IF(Alunos!A15=0,"",Alunos!A15)</f>
        <v>12</v>
      </c>
      <c r="B15" s="36" t="str">
        <f>IF(Alunos!B15=0,"",Alunos!B15)</f>
        <v/>
      </c>
      <c r="C15" s="10"/>
      <c r="D15" s="10"/>
      <c r="E15" s="10"/>
      <c r="F15" s="10"/>
      <c r="G15" s="10"/>
      <c r="H15" s="10"/>
      <c r="I15" s="10"/>
      <c r="J15" s="10"/>
      <c r="K15" s="33" t="str">
        <f>IF(OR(Alunos!B15=0,$K$3=0),"",SUMPRODUCT(C15:J15,$C$3:$J$3)/$K$3)</f>
        <v/>
      </c>
    </row>
    <row r="16" spans="1:11">
      <c r="A16" s="18">
        <f>IF(Alunos!A16=0,"",Alunos!A16)</f>
        <v>13</v>
      </c>
      <c r="B16" s="35" t="str">
        <f>IF(Alunos!B16=0,"",Alunos!B16)</f>
        <v/>
      </c>
      <c r="C16" s="12"/>
      <c r="D16" s="12"/>
      <c r="E16" s="12"/>
      <c r="F16" s="12"/>
      <c r="G16" s="12"/>
      <c r="H16" s="12"/>
      <c r="I16" s="12"/>
      <c r="J16" s="12"/>
      <c r="K16" s="48" t="str">
        <f>IF(OR(Alunos!B16=0,$K$3=0),"",SUMPRODUCT(C16:J16,$C$3:$J$3)/$K$3)</f>
        <v/>
      </c>
    </row>
    <row r="17" spans="1:11">
      <c r="A17" s="17">
        <f>IF(Alunos!A17=0,"",Alunos!A17)</f>
        <v>14</v>
      </c>
      <c r="B17" s="36" t="str">
        <f>IF(Alunos!B17=0,"",Alunos!B17)</f>
        <v/>
      </c>
      <c r="C17" s="10"/>
      <c r="D17" s="10"/>
      <c r="E17" s="10"/>
      <c r="F17" s="10"/>
      <c r="G17" s="10"/>
      <c r="H17" s="10"/>
      <c r="I17" s="10"/>
      <c r="J17" s="10"/>
      <c r="K17" s="33" t="str">
        <f>IF(OR(Alunos!B17=0,$K$3=0),"",SUMPRODUCT(C17:J17,$C$3:$J$3)/$K$3)</f>
        <v/>
      </c>
    </row>
    <row r="18" spans="1:11">
      <c r="A18" s="18">
        <f>IF(Alunos!A18=0,"",Alunos!A18)</f>
        <v>15</v>
      </c>
      <c r="B18" s="35" t="str">
        <f>IF(Alunos!B18=0,"",Alunos!B18)</f>
        <v/>
      </c>
      <c r="C18" s="12"/>
      <c r="D18" s="12"/>
      <c r="E18" s="12"/>
      <c r="F18" s="12"/>
      <c r="G18" s="12"/>
      <c r="H18" s="12"/>
      <c r="I18" s="12"/>
      <c r="J18" s="12"/>
      <c r="K18" s="48" t="str">
        <f>IF(OR(Alunos!B18=0,$K$3=0),"",SUMPRODUCT(C18:J18,$C$3:$J$3)/$K$3)</f>
        <v/>
      </c>
    </row>
    <row r="19" spans="1:11">
      <c r="A19" s="17">
        <f>IF(Alunos!A19=0,"",Alunos!A19)</f>
        <v>16</v>
      </c>
      <c r="B19" s="36" t="str">
        <f>IF(Alunos!B19=0,"",Alunos!B19)</f>
        <v/>
      </c>
      <c r="C19" s="10"/>
      <c r="D19" s="10"/>
      <c r="E19" s="10"/>
      <c r="F19" s="10"/>
      <c r="G19" s="10"/>
      <c r="H19" s="10"/>
      <c r="I19" s="10"/>
      <c r="J19" s="10"/>
      <c r="K19" s="33" t="str">
        <f>IF(OR(Alunos!B19=0,$K$3=0),"",SUMPRODUCT(C19:J19,$C$3:$J$3)/$K$3)</f>
        <v/>
      </c>
    </row>
    <row r="20" spans="1:11">
      <c r="A20" s="18">
        <f>IF(Alunos!A20=0,"",Alunos!A20)</f>
        <v>17</v>
      </c>
      <c r="B20" s="35" t="str">
        <f>IF(Alunos!B20=0,"",Alunos!B20)</f>
        <v/>
      </c>
      <c r="C20" s="12"/>
      <c r="D20" s="12"/>
      <c r="E20" s="12"/>
      <c r="F20" s="12"/>
      <c r="G20" s="12"/>
      <c r="H20" s="12"/>
      <c r="I20" s="12"/>
      <c r="J20" s="12"/>
      <c r="K20" s="48" t="str">
        <f>IF(OR(Alunos!B20=0,$K$3=0),"",SUMPRODUCT(C20:J20,$C$3:$J$3)/$K$3)</f>
        <v/>
      </c>
    </row>
    <row r="21" spans="1:11">
      <c r="A21" s="17">
        <f>IF(Alunos!A21=0,"",Alunos!A21)</f>
        <v>18</v>
      </c>
      <c r="B21" s="36" t="str">
        <f>IF(Alunos!B21=0,"",Alunos!B21)</f>
        <v/>
      </c>
      <c r="C21" s="10"/>
      <c r="D21" s="10"/>
      <c r="E21" s="10"/>
      <c r="F21" s="10"/>
      <c r="G21" s="10"/>
      <c r="H21" s="10"/>
      <c r="I21" s="10"/>
      <c r="J21" s="10"/>
      <c r="K21" s="33" t="str">
        <f>IF(OR(Alunos!B21=0,$K$3=0),"",SUMPRODUCT(C21:J21,$C$3:$J$3)/$K$3)</f>
        <v/>
      </c>
    </row>
    <row r="22" spans="1:11">
      <c r="A22" s="18">
        <f>IF(Alunos!A22=0,"",Alunos!A22)</f>
        <v>19</v>
      </c>
      <c r="B22" s="35" t="str">
        <f>IF(Alunos!B22=0,"",Alunos!B22)</f>
        <v/>
      </c>
      <c r="C22" s="12"/>
      <c r="D22" s="12"/>
      <c r="E22" s="12"/>
      <c r="F22" s="12"/>
      <c r="G22" s="12"/>
      <c r="H22" s="12"/>
      <c r="I22" s="12"/>
      <c r="J22" s="12"/>
      <c r="K22" s="48" t="str">
        <f>IF(OR(Alunos!B22=0,$K$3=0),"",SUMPRODUCT(C22:J22,$C$3:$J$3)/$K$3)</f>
        <v/>
      </c>
    </row>
    <row r="23" spans="1:11">
      <c r="A23" s="17">
        <f>IF(Alunos!A23=0,"",Alunos!A23)</f>
        <v>20</v>
      </c>
      <c r="B23" s="36" t="str">
        <f>IF(Alunos!B23=0,"",Alunos!B23)</f>
        <v/>
      </c>
      <c r="C23" s="10"/>
      <c r="D23" s="10"/>
      <c r="E23" s="10"/>
      <c r="F23" s="10"/>
      <c r="G23" s="10"/>
      <c r="H23" s="10"/>
      <c r="I23" s="10"/>
      <c r="J23" s="10"/>
      <c r="K23" s="33" t="str">
        <f>IF(OR(Alunos!B23=0,$K$3=0),"",SUMPRODUCT(C23:J23,$C$3:$J$3)/$K$3)</f>
        <v/>
      </c>
    </row>
    <row r="24" spans="1:11">
      <c r="A24" s="18">
        <f>IF(Alunos!A24=0,"",Alunos!A24)</f>
        <v>21</v>
      </c>
      <c r="B24" s="35" t="str">
        <f>IF(Alunos!B24=0,"",Alunos!B24)</f>
        <v/>
      </c>
      <c r="C24" s="12"/>
      <c r="D24" s="12"/>
      <c r="E24" s="12"/>
      <c r="F24" s="12"/>
      <c r="G24" s="12"/>
      <c r="H24" s="12"/>
      <c r="I24" s="12"/>
      <c r="J24" s="12"/>
      <c r="K24" s="48" t="str">
        <f>IF(OR(Alunos!B24=0,$K$3=0),"",SUMPRODUCT(C24:J24,$C$3:$J$3)/$K$3)</f>
        <v/>
      </c>
    </row>
    <row r="25" spans="1:11">
      <c r="A25" s="17">
        <f>IF(Alunos!A25=0,"",Alunos!A25)</f>
        <v>22</v>
      </c>
      <c r="B25" s="36" t="str">
        <f>IF(Alunos!B25=0,"",Alunos!B25)</f>
        <v/>
      </c>
      <c r="C25" s="10"/>
      <c r="D25" s="10"/>
      <c r="E25" s="10"/>
      <c r="F25" s="10"/>
      <c r="G25" s="10"/>
      <c r="H25" s="10"/>
      <c r="I25" s="10"/>
      <c r="J25" s="10"/>
      <c r="K25" s="33" t="str">
        <f>IF(OR(Alunos!B25=0,$K$3=0),"",SUMPRODUCT(C25:J25,$C$3:$J$3)/$K$3)</f>
        <v/>
      </c>
    </row>
    <row r="26" spans="1:11">
      <c r="A26" s="18">
        <f>IF(Alunos!A26=0,"",Alunos!A26)</f>
        <v>23</v>
      </c>
      <c r="B26" s="35" t="str">
        <f>IF(Alunos!B26=0,"",Alunos!B26)</f>
        <v/>
      </c>
      <c r="C26" s="12"/>
      <c r="D26" s="12"/>
      <c r="E26" s="12"/>
      <c r="F26" s="12"/>
      <c r="G26" s="12"/>
      <c r="H26" s="12"/>
      <c r="I26" s="12"/>
      <c r="J26" s="12"/>
      <c r="K26" s="48" t="str">
        <f>IF(OR(Alunos!B26=0,$K$3=0),"",SUMPRODUCT(C26:J26,$C$3:$J$3)/$K$3)</f>
        <v/>
      </c>
    </row>
    <row r="27" spans="1:11">
      <c r="A27" s="17">
        <f>IF(Alunos!A27=0,"",Alunos!A27)</f>
        <v>24</v>
      </c>
      <c r="B27" s="36" t="str">
        <f>IF(Alunos!B27=0,"",Alunos!B27)</f>
        <v/>
      </c>
      <c r="C27" s="10"/>
      <c r="D27" s="10"/>
      <c r="E27" s="10"/>
      <c r="F27" s="10"/>
      <c r="G27" s="10"/>
      <c r="H27" s="10"/>
      <c r="I27" s="10"/>
      <c r="J27" s="10"/>
      <c r="K27" s="33" t="str">
        <f>IF(OR(Alunos!B27=0,$K$3=0),"",SUMPRODUCT(C27:J27,$C$3:$J$3)/$K$3)</f>
        <v/>
      </c>
    </row>
    <row r="28" spans="1:11">
      <c r="A28" s="18">
        <f>IF(Alunos!A28=0,"",Alunos!A28)</f>
        <v>25</v>
      </c>
      <c r="B28" s="35" t="str">
        <f>IF(Alunos!B28=0,"",Alunos!B28)</f>
        <v/>
      </c>
      <c r="C28" s="12"/>
      <c r="D28" s="12"/>
      <c r="E28" s="12"/>
      <c r="F28" s="12"/>
      <c r="G28" s="12"/>
      <c r="H28" s="12"/>
      <c r="I28" s="12"/>
      <c r="J28" s="12"/>
      <c r="K28" s="48" t="str">
        <f>IF(OR(Alunos!B28=0,$K$3=0),"",SUMPRODUCT(C28:J28,$C$3:$J$3)/$K$3)</f>
        <v/>
      </c>
    </row>
    <row r="29" spans="1:11">
      <c r="A29" s="17">
        <f>IF(Alunos!A29=0,"",Alunos!A29)</f>
        <v>26</v>
      </c>
      <c r="B29" s="36" t="str">
        <f>IF(Alunos!B29=0,"",Alunos!B29)</f>
        <v/>
      </c>
      <c r="C29" s="10"/>
      <c r="D29" s="10"/>
      <c r="E29" s="10"/>
      <c r="F29" s="10"/>
      <c r="G29" s="10"/>
      <c r="H29" s="10"/>
      <c r="I29" s="10"/>
      <c r="J29" s="10"/>
      <c r="K29" s="33" t="str">
        <f>IF(OR(Alunos!B29=0,$K$3=0),"",SUMPRODUCT(C29:J29,$C$3:$J$3)/$K$3)</f>
        <v/>
      </c>
    </row>
    <row r="30" spans="1:11">
      <c r="A30" s="18">
        <f>IF(Alunos!A30=0,"",Alunos!A30)</f>
        <v>27</v>
      </c>
      <c r="B30" s="35" t="str">
        <f>IF(Alunos!B30=0,"",Alunos!B30)</f>
        <v/>
      </c>
      <c r="C30" s="12"/>
      <c r="D30" s="12"/>
      <c r="E30" s="12"/>
      <c r="F30" s="12"/>
      <c r="G30" s="12"/>
      <c r="H30" s="12"/>
      <c r="I30" s="12"/>
      <c r="J30" s="12"/>
      <c r="K30" s="48" t="str">
        <f>IF(OR(Alunos!B30=0,$K$3=0),"",SUMPRODUCT(C30:J30,$C$3:$J$3)/$K$3)</f>
        <v/>
      </c>
    </row>
    <row r="31" spans="1:11">
      <c r="A31" s="17">
        <f>IF(Alunos!A31=0,"",Alunos!A31)</f>
        <v>28</v>
      </c>
      <c r="B31" s="38" t="str">
        <f>IF(Alunos!B31=0,"",Alunos!B31)</f>
        <v/>
      </c>
      <c r="C31" s="10"/>
      <c r="D31" s="10"/>
      <c r="E31" s="10"/>
      <c r="F31" s="10"/>
      <c r="G31" s="10"/>
      <c r="H31" s="10"/>
      <c r="I31" s="10"/>
      <c r="J31" s="10"/>
      <c r="K31" s="33" t="str">
        <f>IF(OR(Alunos!B31=0,$K$3=0),"",SUMPRODUCT(C31:J31,$C$3:$J$3)/$K$3)</f>
        <v/>
      </c>
    </row>
  </sheetData>
  <sheetProtection password="D16F" sheet="1" objects="1" scenarios="1" selectLockedCells="1"/>
  <mergeCells count="4">
    <mergeCell ref="C1:J1"/>
    <mergeCell ref="K1:K2"/>
    <mergeCell ref="A1:B1"/>
    <mergeCell ref="A2:B2"/>
  </mergeCells>
  <phoneticPr fontId="3" type="noConversion"/>
  <conditionalFormatting sqref="E9">
    <cfRule type="cellIs" dxfId="127" priority="1" stopIfTrue="1" operator="equal">
      <formula>"Pesos errados"</formula>
    </cfRule>
  </conditionalFormatting>
  <conditionalFormatting sqref="K3">
    <cfRule type="cellIs" dxfId="126" priority="2" stopIfTrue="1" operator="notEqual">
      <formula>1</formula>
    </cfRule>
  </conditionalFormatting>
  <conditionalFormatting sqref="B4 B6 B8 B10 B12 B14 B16 B18 B20 B22 B24 B26 B28 B30">
    <cfRule type="cellIs" dxfId="125" priority="3" stopIfTrue="1" operator="equal">
      <formula>0</formula>
    </cfRule>
  </conditionalFormatting>
  <conditionalFormatting sqref="B5 B7 B9 B11 B13 B15 B17 B19 B21 B23 B25 B27 B29 B31">
    <cfRule type="cellIs" dxfId="124" priority="4" stopIfTrue="1" operator="equal">
      <formula>0</formula>
    </cfRule>
  </conditionalFormatting>
  <conditionalFormatting sqref="K4:K31">
    <cfRule type="cellIs" dxfId="123" priority="5" stopIfTrue="1" operator="lessThan">
      <formula>49.5</formula>
    </cfRule>
  </conditionalFormatting>
  <conditionalFormatting sqref="K1:K2">
    <cfRule type="cellIs" dxfId="122" priority="6" stopIfTrue="1" operator="equal">
      <formula>"Pesos errados"</formula>
    </cfRule>
  </conditionalFormatting>
  <dataValidations count="2">
    <dataValidation type="whole" allowBlank="1" showInputMessage="1" showErrorMessage="1" errorTitle="Pontuações de Outros" error="Deve ser inserida uma classificação entre 0 e 100" promptTitle="Pontuações de Outros" prompt="Deve ser inserida uma classificação entre 0 e 100" sqref="C4:J31">
      <formula1>0</formula1>
      <formula2>100</formula2>
    </dataValidation>
    <dataValidation type="decimal" allowBlank="1" showInputMessage="1" showErrorMessage="1" errorTitle="Ponderação" error="Peso entre 0 e 100" promptTitle="Ponderação" prompt="Atribua um peso entre 0 e 100 a esta nota, de forma a obter uma soma de 100, à totalidade das notas, em cada período" sqref="C3:J3">
      <formula1>0</formula1>
      <formula2>1</formula2>
    </dataValidation>
  </dataValidations>
  <hyperlinks>
    <hyperlink ref="A1" location="Índice!A1" display="Voltar ao Índice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>
    <oddHeader>&amp;L&amp;F&amp;R&amp;A</oddHeader>
    <oddFooter>&amp;L&amp;D / &amp;T&amp;REBI Eixo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olha17" enableFormatConditionsCalculation="0">
    <tabColor indexed="10"/>
    <pageSetUpPr fitToPage="1"/>
  </sheetPr>
  <dimension ref="A1:W40"/>
  <sheetViews>
    <sheetView showGridLines="0" showRowColHeaders="0" tabSelected="1" workbookViewId="0">
      <selection activeCell="E4" sqref="E4:K5"/>
    </sheetView>
  </sheetViews>
  <sheetFormatPr defaultRowHeight="12.75"/>
  <cols>
    <col min="1" max="1" width="3" style="4" customWidth="1"/>
    <col min="2" max="2" width="24.7109375" style="6" customWidth="1"/>
    <col min="3" max="3" width="12.140625" style="7" customWidth="1"/>
    <col min="4" max="4" width="9.7109375" style="4" customWidth="1"/>
    <col min="5" max="14" width="9.7109375" style="8" customWidth="1"/>
    <col min="15" max="15" width="9.7109375" style="6" customWidth="1"/>
    <col min="16" max="16" width="12.85546875" style="6" customWidth="1"/>
    <col min="17" max="19" width="6.42578125" style="97" hidden="1" customWidth="1"/>
    <col min="20" max="22" width="5.7109375" style="20" customWidth="1"/>
    <col min="23" max="23" width="12.28515625" style="20" customWidth="1"/>
    <col min="24" max="16384" width="9.140625" style="6"/>
  </cols>
  <sheetData>
    <row r="1" spans="1:23" ht="12.75" customHeight="1">
      <c r="A1" s="344" t="s">
        <v>53</v>
      </c>
      <c r="B1" s="345"/>
      <c r="C1" s="361" t="s">
        <v>54</v>
      </c>
      <c r="D1" s="362"/>
      <c r="E1" s="353" t="s">
        <v>1</v>
      </c>
      <c r="F1" s="353"/>
      <c r="G1" s="353"/>
      <c r="H1" s="353"/>
      <c r="I1" s="353"/>
      <c r="J1" s="353"/>
      <c r="K1" s="354"/>
      <c r="L1" s="374" t="s">
        <v>0</v>
      </c>
      <c r="M1" s="375"/>
      <c r="N1" s="376"/>
      <c r="O1" s="357" t="s">
        <v>0</v>
      </c>
      <c r="P1" s="358"/>
      <c r="Q1" s="369" t="s">
        <v>15</v>
      </c>
      <c r="R1" s="368" t="s">
        <v>124</v>
      </c>
      <c r="S1" s="368" t="s">
        <v>123</v>
      </c>
      <c r="T1" s="365" t="s">
        <v>117</v>
      </c>
      <c r="U1" s="365" t="s">
        <v>118</v>
      </c>
      <c r="V1" s="365" t="s">
        <v>119</v>
      </c>
      <c r="W1" s="365" t="s">
        <v>113</v>
      </c>
    </row>
    <row r="2" spans="1:23" ht="12.75" customHeight="1">
      <c r="A2" s="342" t="s">
        <v>32</v>
      </c>
      <c r="B2" s="343"/>
      <c r="C2" s="363"/>
      <c r="D2" s="364"/>
      <c r="E2" s="121" t="s">
        <v>5</v>
      </c>
      <c r="F2" s="121" t="s">
        <v>8</v>
      </c>
      <c r="G2" s="121" t="s">
        <v>10</v>
      </c>
      <c r="H2" s="166" t="s">
        <v>6</v>
      </c>
      <c r="I2" s="166" t="s">
        <v>7</v>
      </c>
      <c r="J2" s="166" t="s">
        <v>9</v>
      </c>
      <c r="K2" s="167" t="s">
        <v>11</v>
      </c>
      <c r="L2" s="122" t="s">
        <v>25</v>
      </c>
      <c r="M2" s="122" t="s">
        <v>26</v>
      </c>
      <c r="N2" s="122" t="s">
        <v>4</v>
      </c>
      <c r="O2" s="359"/>
      <c r="P2" s="360"/>
      <c r="Q2" s="369"/>
      <c r="R2" s="368"/>
      <c r="S2" s="368"/>
      <c r="T2" s="366"/>
      <c r="U2" s="366"/>
      <c r="V2" s="366"/>
      <c r="W2" s="366"/>
    </row>
    <row r="3" spans="1:23">
      <c r="A3" s="25" t="s">
        <v>13</v>
      </c>
      <c r="B3" s="26" t="s">
        <v>14</v>
      </c>
      <c r="C3" s="30" t="s">
        <v>16</v>
      </c>
      <c r="D3" s="27">
        <f>SUM(E3:N3)</f>
        <v>0.39999999999999997</v>
      </c>
      <c r="E3" s="143">
        <f>Critérios!G10</f>
        <v>0.08</v>
      </c>
      <c r="F3" s="143">
        <f>Critérios!G11</f>
        <v>0.04</v>
      </c>
      <c r="G3" s="143">
        <f>Critérios!G9</f>
        <v>0.04</v>
      </c>
      <c r="H3" s="168">
        <f>Critérios!G6</f>
        <v>0.08</v>
      </c>
      <c r="I3" s="168">
        <f>Critérios!G8</f>
        <v>0.08</v>
      </c>
      <c r="J3" s="168">
        <f>Critérios!G7</f>
        <v>0.04</v>
      </c>
      <c r="K3" s="168">
        <f>Critérios!G5</f>
        <v>0.04</v>
      </c>
      <c r="L3" s="144">
        <f>Critérios!H13/2</f>
        <v>0</v>
      </c>
      <c r="M3" s="144">
        <f>Critérios!H13/2</f>
        <v>0</v>
      </c>
      <c r="N3" s="144" t="str">
        <f>Critérios!I22</f>
        <v>Alterar</v>
      </c>
      <c r="O3" s="30" t="s">
        <v>55</v>
      </c>
      <c r="P3" s="30" t="s">
        <v>16</v>
      </c>
      <c r="Q3" s="369"/>
      <c r="R3" s="368"/>
      <c r="S3" s="368"/>
      <c r="T3" s="367"/>
      <c r="U3" s="367"/>
      <c r="V3" s="367"/>
      <c r="W3" s="367"/>
    </row>
    <row r="4" spans="1:23">
      <c r="A4" s="18">
        <f>IF(Alunos!A4=0,"",Alunos!A4)</f>
        <v>1</v>
      </c>
      <c r="B4" s="35" t="str">
        <f>IF(Alunos!B4=0,"",Alunos!B4)</f>
        <v/>
      </c>
      <c r="C4" s="31" t="str">
        <f>IF(Alunos!B4=0,"",IF(Q4&lt;7,"A preencher",IF(AND(D4&gt;=0,D4&lt;19.5),"Nível 1",IF(AND(D4&gt;=19.5,D4&lt;49.5),"Nível 2",IF(AND(D4&gt;=49.5,D4&lt;69.5),"Nível 3",IF(AND(D4&gt;=69.5,D4&lt;89.5),"Nível 4","Nível 5"))))))</f>
        <v/>
      </c>
      <c r="D4" s="32" t="str">
        <f>IF(Alunos!B4=0,"",('1º Período'!S4*Critérios!$B$28+'2º Período'!S4*Critérios!$D$28+'3º Período'!S4*Critérios!$F$28)/(Critérios!$B$28+Critérios!$D$28+Critérios!$F$28))</f>
        <v/>
      </c>
      <c r="E4" s="23"/>
      <c r="F4" s="23"/>
      <c r="G4" s="23"/>
      <c r="H4" s="23"/>
      <c r="I4" s="23"/>
      <c r="J4" s="23"/>
      <c r="K4" s="23"/>
      <c r="L4" s="22" t="str">
        <f>'5º teste'!E4</f>
        <v/>
      </c>
      <c r="M4" s="22" t="str">
        <f>'6º teste'!E4</f>
        <v/>
      </c>
      <c r="N4" s="22" t="str">
        <f>'Outros 3ºP'!K4</f>
        <v/>
      </c>
      <c r="O4" s="32" t="str">
        <f>IF(OR(Alunos!B4=0,AND(L4="",M4="",N4="")),"",SUMPRODUCT($L$3:$N$3,L4:N4)/SUM($L$3:$N$3))</f>
        <v/>
      </c>
      <c r="P4" s="31" t="str">
        <f>IF(Alunos!B4=0,"",IF(O4="","A preencher",IF(AND(O4&gt;=0,O4&lt;19.5),"Nível 1",IF(AND(O4&gt;=19,O4&lt;49.5),"Nível 2",IF(AND(O4&gt;=49.5,O4&lt;69.5),"Nível 3",IF(AND(O4&gt;=69.5,O4&lt;89.5),"Nível 4","Nível 5"))))))</f>
        <v/>
      </c>
      <c r="Q4" s="95">
        <f>COUNTA(E4:K4)</f>
        <v>0</v>
      </c>
      <c r="R4" s="175" t="str">
        <f>IF(Alunos!B4=0,"",SUMPRODUCT(E4:K4,$E$3:$K$3)/(3*SUM($E$3:$K$3))*100)</f>
        <v/>
      </c>
      <c r="S4" s="175" t="str">
        <f>IF(Alunos!B4=0,"",R4*SUM($E$3:$K$3)+O4*SUM($L$3:$N$3))</f>
        <v/>
      </c>
      <c r="T4" s="31" t="str">
        <f>IF('1º Período'!T4=0,"",'1º Período'!T4)</f>
        <v/>
      </c>
      <c r="U4" s="31" t="str">
        <f>IF('2º Período'!U4=0,"",'2º Período'!U4)</f>
        <v/>
      </c>
      <c r="V4" s="164"/>
      <c r="W4" s="164"/>
    </row>
    <row r="5" spans="1:23">
      <c r="A5" s="17">
        <f>IF(Alunos!A5=0,"",Alunos!A5)</f>
        <v>2</v>
      </c>
      <c r="B5" s="36" t="str">
        <f>IF(Alunos!B5=0,"",Alunos!B5)</f>
        <v/>
      </c>
      <c r="C5" s="17" t="str">
        <f>IF(Alunos!B5=0,"",IF(Q5&lt;7,"A preencher",IF(AND(D5&gt;=0,D5&lt;19.5),"Nível 1",IF(AND(D5&gt;=19.5,D5&lt;49.5),"Nível 2",IF(AND(D5&gt;=49.5,D5&lt;69.5),"Nível 3",IF(AND(D5&gt;=69.5,D5&lt;89.5),"Nível 4","Nível 5"))))))</f>
        <v/>
      </c>
      <c r="D5" s="33" t="str">
        <f>IF(Alunos!B5=0,"",('1º Período'!S5*Critérios!$B$28+'2º Período'!S5*Critérios!$D$28+'3º Período'!S5*Critérios!$F$28)/(Critérios!$B$28+Critérios!$D$28+Critérios!$F$28))</f>
        <v/>
      </c>
      <c r="E5" s="10"/>
      <c r="F5" s="10"/>
      <c r="G5" s="10"/>
      <c r="H5" s="10"/>
      <c r="I5" s="10"/>
      <c r="J5" s="10"/>
      <c r="K5" s="10"/>
      <c r="L5" s="11" t="str">
        <f>'5º teste'!E5</f>
        <v/>
      </c>
      <c r="M5" s="11" t="str">
        <f>'6º teste'!E5</f>
        <v/>
      </c>
      <c r="N5" s="11" t="str">
        <f>'Outros 3ºP'!K5</f>
        <v/>
      </c>
      <c r="O5" s="33" t="str">
        <f>IF(OR(Alunos!B5=0,AND(L5="",M5="",N5="")),"",SUMPRODUCT($L$3:$N$3,L5:N5)/SUM($L$3:$N$3))</f>
        <v/>
      </c>
      <c r="P5" s="17" t="str">
        <f>IF(Alunos!B5=0,"",IF(O5="","A preencher",IF(AND(O5&gt;=0,O5&lt;19.5),"Nível 1",IF(AND(O5&gt;=19,O5&lt;49.5),"Nível 2",IF(AND(O5&gt;=49.5,O5&lt;69.5),"Nível 3",IF(AND(O5&gt;=69.5,O5&lt;89.5),"Nível 4","Nível 5"))))))</f>
        <v/>
      </c>
      <c r="Q5" s="95">
        <f t="shared" ref="Q5:Q31" si="0">COUNTA(E5:K5)</f>
        <v>0</v>
      </c>
      <c r="R5" s="175" t="str">
        <f>IF(Alunos!B5=0,"",SUMPRODUCT(E5:K5,$E$3:$K$3)/(3*SUM($E$3:$K$3))*100)</f>
        <v/>
      </c>
      <c r="S5" s="175" t="str">
        <f>IF(Alunos!B5=0,"",R5*SUM($E$3:$K$3)+O5*SUM($L$3:$N$3))</f>
        <v/>
      </c>
      <c r="T5" s="17" t="str">
        <f>IF('1º Período'!T5=0,"",'1º Período'!T5)</f>
        <v/>
      </c>
      <c r="U5" s="17" t="str">
        <f>IF('2º Período'!U5=0,"",'2º Período'!U5)</f>
        <v/>
      </c>
      <c r="V5" s="165"/>
      <c r="W5" s="165"/>
    </row>
    <row r="6" spans="1:23">
      <c r="A6" s="18">
        <f>IF(Alunos!A6=0,"",Alunos!A6)</f>
        <v>3</v>
      </c>
      <c r="B6" s="35" t="str">
        <f>IF(Alunos!B6=0,"",Alunos!B6)</f>
        <v/>
      </c>
      <c r="C6" s="31" t="str">
        <f>IF(Alunos!B6=0,"",IF(Q6&lt;7,"A preencher",IF(AND(D6&gt;=0,D6&lt;19.5),"Nível 1",IF(AND(D6&gt;=19.5,D6&lt;49.5),"Nível 2",IF(AND(D6&gt;=49.5,D6&lt;69.5),"Nível 3",IF(AND(D6&gt;=69.5,D6&lt;89.5),"Nível 4","Nível 5"))))))</f>
        <v/>
      </c>
      <c r="D6" s="32" t="str">
        <f>IF(Alunos!B6=0,"",('1º Período'!S6*Critérios!$B$28+'2º Período'!S6*Critérios!$D$28+'3º Período'!S6*Critérios!$F$28)/(Critérios!$B$28+Critérios!$D$28+Critérios!$F$28))</f>
        <v/>
      </c>
      <c r="E6" s="23"/>
      <c r="F6" s="23"/>
      <c r="G6" s="23"/>
      <c r="H6" s="23"/>
      <c r="I6" s="23"/>
      <c r="J6" s="23"/>
      <c r="K6" s="23"/>
      <c r="L6" s="22" t="str">
        <f>'5º teste'!E6</f>
        <v/>
      </c>
      <c r="M6" s="22" t="str">
        <f>'6º teste'!E6</f>
        <v/>
      </c>
      <c r="N6" s="22" t="str">
        <f>'Outros 3ºP'!K6</f>
        <v/>
      </c>
      <c r="O6" s="32" t="str">
        <f>IF(OR(Alunos!B6=0,AND(L6="",M6="",N6="")),"",SUMPRODUCT($L$3:$N$3,L6:N6)/SUM($L$3:$N$3))</f>
        <v/>
      </c>
      <c r="P6" s="31" t="str">
        <f>IF(Alunos!B6=0,"",IF(O6="","A preencher",IF(AND(O6&gt;=0,O6&lt;19.5),"Nível 1",IF(AND(O6&gt;=19,O6&lt;49.5),"Nível 2",IF(AND(O6&gt;=49.5,O6&lt;69.5),"Nível 3",IF(AND(O6&gt;=69.5,O6&lt;89.5),"Nível 4","Nível 5"))))))</f>
        <v/>
      </c>
      <c r="Q6" s="95">
        <f t="shared" si="0"/>
        <v>0</v>
      </c>
      <c r="R6" s="175" t="str">
        <f>IF(Alunos!B6=0,"",SUMPRODUCT(E6:K6,$E$3:$K$3)/(3*SUM($E$3:$K$3))*100)</f>
        <v/>
      </c>
      <c r="S6" s="175" t="str">
        <f>IF(Alunos!B6=0,"",R6*SUM($E$3:$K$3)+O6*SUM($L$3:$N$3))</f>
        <v/>
      </c>
      <c r="T6" s="31" t="str">
        <f>IF('1º Período'!T6=0,"",'1º Período'!T6)</f>
        <v/>
      </c>
      <c r="U6" s="31" t="str">
        <f>IF('2º Período'!U6=0,"",'2º Período'!U6)</f>
        <v/>
      </c>
      <c r="V6" s="164"/>
      <c r="W6" s="164"/>
    </row>
    <row r="7" spans="1:23">
      <c r="A7" s="17">
        <f>IF(Alunos!A7=0,"",Alunos!A7)</f>
        <v>4</v>
      </c>
      <c r="B7" s="36" t="str">
        <f>IF(Alunos!B7=0,"",Alunos!B7)</f>
        <v/>
      </c>
      <c r="C7" s="17" t="str">
        <f>IF(Alunos!B7=0,"",IF(Q7&lt;7,"A preencher",IF(AND(D7&gt;=0,D7&lt;19.5),"Nível 1",IF(AND(D7&gt;=19.5,D7&lt;49.5),"Nível 2",IF(AND(D7&gt;=49.5,D7&lt;69.5),"Nível 3",IF(AND(D7&gt;=69.5,D7&lt;89.5),"Nível 4","Nível 5"))))))</f>
        <v/>
      </c>
      <c r="D7" s="33" t="str">
        <f>IF(Alunos!B7=0,"",('1º Período'!S7*Critérios!$B$28+'2º Período'!S7*Critérios!$D$28+'3º Período'!S7*Critérios!$F$28)/(Critérios!$B$28+Critérios!$D$28+Critérios!$F$28))</f>
        <v/>
      </c>
      <c r="E7" s="10"/>
      <c r="F7" s="10"/>
      <c r="G7" s="10"/>
      <c r="H7" s="10"/>
      <c r="I7" s="10"/>
      <c r="J7" s="10"/>
      <c r="K7" s="10"/>
      <c r="L7" s="11" t="str">
        <f>'5º teste'!E7</f>
        <v/>
      </c>
      <c r="M7" s="11" t="str">
        <f>'6º teste'!E7</f>
        <v/>
      </c>
      <c r="N7" s="11" t="str">
        <f>'Outros 3ºP'!K7</f>
        <v/>
      </c>
      <c r="O7" s="33" t="str">
        <f>IF(OR(Alunos!B7=0,AND(L7="",M7="",N7="")),"",SUMPRODUCT($L$3:$N$3,L7:N7)/SUM($L$3:$N$3))</f>
        <v/>
      </c>
      <c r="P7" s="17" t="str">
        <f>IF(Alunos!B7=0,"",IF(O7="","A preencher",IF(AND(O7&gt;=0,O7&lt;19.5),"Nível 1",IF(AND(O7&gt;=19,O7&lt;49.5),"Nível 2",IF(AND(O7&gt;=49.5,O7&lt;69.5),"Nível 3",IF(AND(O7&gt;=69.5,O7&lt;89.5),"Nível 4","Nível 5"))))))</f>
        <v/>
      </c>
      <c r="Q7" s="95">
        <f t="shared" si="0"/>
        <v>0</v>
      </c>
      <c r="R7" s="175" t="str">
        <f>IF(Alunos!B7=0,"",SUMPRODUCT(E7:K7,$E$3:$K$3)/(3*SUM($E$3:$K$3))*100)</f>
        <v/>
      </c>
      <c r="S7" s="175" t="str">
        <f>IF(Alunos!B7=0,"",R7*SUM($E$3:$K$3)+O7*SUM($L$3:$N$3))</f>
        <v/>
      </c>
      <c r="T7" s="17" t="str">
        <f>IF('1º Período'!T7=0,"",'1º Período'!T7)</f>
        <v/>
      </c>
      <c r="U7" s="17" t="str">
        <f>IF('2º Período'!U7=0,"",'2º Período'!U7)</f>
        <v/>
      </c>
      <c r="V7" s="165"/>
      <c r="W7" s="165"/>
    </row>
    <row r="8" spans="1:23">
      <c r="A8" s="18">
        <f>IF(Alunos!A8=0,"",Alunos!A8)</f>
        <v>5</v>
      </c>
      <c r="B8" s="37" t="str">
        <f>IF(Alunos!B8=0,"",Alunos!B8)</f>
        <v/>
      </c>
      <c r="C8" s="31" t="str">
        <f>IF(Alunos!B8=0,"",IF(Q8&lt;7,"A preencher",IF(AND(D8&gt;=0,D8&lt;19.5),"Nível 1",IF(AND(D8&gt;=19.5,D8&lt;49.5),"Nível 2",IF(AND(D8&gt;=49.5,D8&lt;69.5),"Nível 3",IF(AND(D8&gt;=69.5,D8&lt;89.5),"Nível 4","Nível 5"))))))</f>
        <v/>
      </c>
      <c r="D8" s="32" t="str">
        <f>IF(Alunos!B8=0,"",('1º Período'!S8*Critérios!$B$28+'2º Período'!S8*Critérios!$D$28+'3º Período'!S8*Critérios!$F$28)/(Critérios!$B$28+Critérios!$D$28+Critérios!$F$28))</f>
        <v/>
      </c>
      <c r="E8" s="23"/>
      <c r="F8" s="23"/>
      <c r="G8" s="23"/>
      <c r="H8" s="23"/>
      <c r="I8" s="23"/>
      <c r="J8" s="23"/>
      <c r="K8" s="23"/>
      <c r="L8" s="22" t="str">
        <f>'5º teste'!E8</f>
        <v/>
      </c>
      <c r="M8" s="22" t="str">
        <f>'6º teste'!E8</f>
        <v/>
      </c>
      <c r="N8" s="22" t="str">
        <f>'Outros 3ºP'!K8</f>
        <v/>
      </c>
      <c r="O8" s="32" t="str">
        <f>IF(OR(Alunos!B8=0,AND(L8="",M8="",N8="")),"",SUMPRODUCT($L$3:$N$3,L8:N8)/SUM($L$3:$N$3))</f>
        <v/>
      </c>
      <c r="P8" s="31" t="str">
        <f>IF(Alunos!B8=0,"",IF(O8="","A preencher",IF(AND(O8&gt;=0,O8&lt;19.5),"Nível 1",IF(AND(O8&gt;=19,O8&lt;49.5),"Nível 2",IF(AND(O8&gt;=49.5,O8&lt;69.5),"Nível 3",IF(AND(O8&gt;=69.5,O8&lt;89.5),"Nível 4","Nível 5"))))))</f>
        <v/>
      </c>
      <c r="Q8" s="95">
        <f t="shared" si="0"/>
        <v>0</v>
      </c>
      <c r="R8" s="175" t="str">
        <f>IF(Alunos!B8=0,"",SUMPRODUCT(E8:K8,$E$3:$K$3)/(3*SUM($E$3:$K$3))*100)</f>
        <v/>
      </c>
      <c r="S8" s="175" t="str">
        <f>IF(Alunos!B8=0,"",R8*SUM($E$3:$K$3)+O8*SUM($L$3:$N$3))</f>
        <v/>
      </c>
      <c r="T8" s="31" t="str">
        <f>IF('1º Período'!T8=0,"",'1º Período'!T8)</f>
        <v/>
      </c>
      <c r="U8" s="31" t="str">
        <f>IF('2º Período'!U8=0,"",'2º Período'!U8)</f>
        <v/>
      </c>
      <c r="V8" s="164"/>
      <c r="W8" s="164"/>
    </row>
    <row r="9" spans="1:23">
      <c r="A9" s="17">
        <f>IF(Alunos!A9=0,"",Alunos!A9)</f>
        <v>6</v>
      </c>
      <c r="B9" s="36" t="str">
        <f>IF(Alunos!B9=0,"",Alunos!B9)</f>
        <v/>
      </c>
      <c r="C9" s="17" t="str">
        <f>IF(Alunos!B9=0,"",IF(Q9&lt;7,"A preencher",IF(AND(D9&gt;=0,D9&lt;19.5),"Nível 1",IF(AND(D9&gt;=19.5,D9&lt;49.5),"Nível 2",IF(AND(D9&gt;=49.5,D9&lt;69.5),"Nível 3",IF(AND(D9&gt;=69.5,D9&lt;89.5),"Nível 4","Nível 5"))))))</f>
        <v/>
      </c>
      <c r="D9" s="33" t="str">
        <f>IF(Alunos!B9=0,"",('1º Período'!S9*Critérios!$B$28+'2º Período'!S9*Critérios!$D$28+'3º Período'!S9*Critérios!$F$28)/(Critérios!$B$28+Critérios!$D$28+Critérios!$F$28))</f>
        <v/>
      </c>
      <c r="E9" s="10"/>
      <c r="F9" s="10"/>
      <c r="G9" s="10"/>
      <c r="H9" s="10"/>
      <c r="I9" s="10"/>
      <c r="J9" s="10"/>
      <c r="K9" s="10"/>
      <c r="L9" s="11" t="str">
        <f>'5º teste'!E9</f>
        <v/>
      </c>
      <c r="M9" s="11" t="str">
        <f>'6º teste'!E9</f>
        <v/>
      </c>
      <c r="N9" s="11" t="str">
        <f>'Outros 3ºP'!K9</f>
        <v/>
      </c>
      <c r="O9" s="33" t="str">
        <f>IF(OR(Alunos!B9=0,AND(L9="",M9="",N9="")),"",SUMPRODUCT($L$3:$N$3,L9:N9)/SUM($L$3:$N$3))</f>
        <v/>
      </c>
      <c r="P9" s="17" t="str">
        <f>IF(Alunos!B9=0,"",IF(O9="","A preencher",IF(AND(O9&gt;=0,O9&lt;19.5),"Nível 1",IF(AND(O9&gt;=19,O9&lt;49.5),"Nível 2",IF(AND(O9&gt;=49.5,O9&lt;69.5),"Nível 3",IF(AND(O9&gt;=69.5,O9&lt;89.5),"Nível 4","Nível 5"))))))</f>
        <v/>
      </c>
      <c r="Q9" s="95">
        <f t="shared" si="0"/>
        <v>0</v>
      </c>
      <c r="R9" s="175" t="str">
        <f>IF(Alunos!B9=0,"",SUMPRODUCT(E9:K9,$E$3:$K$3)/(3*SUM($E$3:$K$3))*100)</f>
        <v/>
      </c>
      <c r="S9" s="175" t="str">
        <f>IF(Alunos!B9=0,"",R9*SUM($E$3:$K$3)+O9*SUM($L$3:$N$3))</f>
        <v/>
      </c>
      <c r="T9" s="17" t="str">
        <f>IF('1º Período'!T9=0,"",'1º Período'!T9)</f>
        <v/>
      </c>
      <c r="U9" s="17" t="str">
        <f>IF('2º Período'!U9=0,"",'2º Período'!U9)</f>
        <v/>
      </c>
      <c r="V9" s="165"/>
      <c r="W9" s="165"/>
    </row>
    <row r="10" spans="1:23">
      <c r="A10" s="18">
        <f>IF(Alunos!A10=0,"",Alunos!A10)</f>
        <v>7</v>
      </c>
      <c r="B10" s="35" t="str">
        <f>IF(Alunos!B10=0,"",Alunos!B10)</f>
        <v/>
      </c>
      <c r="C10" s="31" t="str">
        <f>IF(Alunos!B10=0,"",IF(Q10&lt;7,"A preencher",IF(AND(D10&gt;=0,D10&lt;19.5),"Nível 1",IF(AND(D10&gt;=19.5,D10&lt;49.5),"Nível 2",IF(AND(D10&gt;=49.5,D10&lt;69.5),"Nível 3",IF(AND(D10&gt;=69.5,D10&lt;89.5),"Nível 4","Nível 5"))))))</f>
        <v/>
      </c>
      <c r="D10" s="32" t="str">
        <f>IF(Alunos!B10=0,"",('1º Período'!S10*Critérios!$B$28+'2º Período'!S10*Critérios!$D$28+'3º Período'!S10*Critérios!$F$28)/(Critérios!$B$28+Critérios!$D$28+Critérios!$F$28))</f>
        <v/>
      </c>
      <c r="E10" s="23"/>
      <c r="F10" s="23"/>
      <c r="G10" s="23"/>
      <c r="H10" s="23"/>
      <c r="I10" s="23"/>
      <c r="J10" s="23"/>
      <c r="K10" s="23"/>
      <c r="L10" s="22" t="str">
        <f>'5º teste'!E10</f>
        <v/>
      </c>
      <c r="M10" s="22" t="str">
        <f>'6º teste'!E10</f>
        <v/>
      </c>
      <c r="N10" s="22" t="str">
        <f>'Outros 3ºP'!K10</f>
        <v/>
      </c>
      <c r="O10" s="32" t="str">
        <f>IF(OR(Alunos!B10=0,AND(L10="",M10="",N10="")),"",SUMPRODUCT($L$3:$N$3,L10:N10)/SUM($L$3:$N$3))</f>
        <v/>
      </c>
      <c r="P10" s="31" t="str">
        <f>IF(Alunos!B10=0,"",IF(O10="","A preencher",IF(AND(O10&gt;=0,O10&lt;19.5),"Nível 1",IF(AND(O10&gt;=19,O10&lt;49.5),"Nível 2",IF(AND(O10&gt;=49.5,O10&lt;69.5),"Nível 3",IF(AND(O10&gt;=69.5,O10&lt;89.5),"Nível 4","Nível 5"))))))</f>
        <v/>
      </c>
      <c r="Q10" s="95">
        <f t="shared" si="0"/>
        <v>0</v>
      </c>
      <c r="R10" s="175" t="str">
        <f>IF(Alunos!B10=0,"",SUMPRODUCT(E10:K10,$E$3:$K$3)/(3*SUM($E$3:$K$3))*100)</f>
        <v/>
      </c>
      <c r="S10" s="175" t="str">
        <f>IF(Alunos!B10=0,"",R10*SUM($E$3:$K$3)+O10*SUM($L$3:$N$3))</f>
        <v/>
      </c>
      <c r="T10" s="31" t="str">
        <f>IF('1º Período'!T10=0,"",'1º Período'!T10)</f>
        <v/>
      </c>
      <c r="U10" s="31" t="str">
        <f>IF('2º Período'!U10=0,"",'2º Período'!U10)</f>
        <v/>
      </c>
      <c r="V10" s="164"/>
      <c r="W10" s="164"/>
    </row>
    <row r="11" spans="1:23">
      <c r="A11" s="17">
        <f>IF(Alunos!A11=0,"",Alunos!A11)</f>
        <v>8</v>
      </c>
      <c r="B11" s="36" t="str">
        <f>IF(Alunos!B11=0,"",Alunos!B11)</f>
        <v/>
      </c>
      <c r="C11" s="17" t="str">
        <f>IF(Alunos!B11=0,"",IF(Q11&lt;7,"A preencher",IF(AND(D11&gt;=0,D11&lt;19.5),"Nível 1",IF(AND(D11&gt;=19.5,D11&lt;49.5),"Nível 2",IF(AND(D11&gt;=49.5,D11&lt;69.5),"Nível 3",IF(AND(D11&gt;=69.5,D11&lt;89.5),"Nível 4","Nível 5"))))))</f>
        <v/>
      </c>
      <c r="D11" s="33" t="str">
        <f>IF(Alunos!B11=0,"",('1º Período'!S11*Critérios!$B$28+'2º Período'!S11*Critérios!$D$28+'3º Período'!S11*Critérios!$F$28)/(Critérios!$B$28+Critérios!$D$28+Critérios!$F$28))</f>
        <v/>
      </c>
      <c r="E11" s="10"/>
      <c r="F11" s="10"/>
      <c r="G11" s="10"/>
      <c r="H11" s="10"/>
      <c r="I11" s="10"/>
      <c r="J11" s="10"/>
      <c r="K11" s="10"/>
      <c r="L11" s="11" t="str">
        <f>'5º teste'!E11</f>
        <v/>
      </c>
      <c r="M11" s="11" t="str">
        <f>'6º teste'!E11</f>
        <v/>
      </c>
      <c r="N11" s="11" t="str">
        <f>'Outros 3ºP'!K11</f>
        <v/>
      </c>
      <c r="O11" s="33" t="str">
        <f>IF(OR(Alunos!B11=0,AND(L11="",M11="",N11="")),"",SUMPRODUCT($L$3:$N$3,L11:N11)/SUM($L$3:$N$3))</f>
        <v/>
      </c>
      <c r="P11" s="17" t="str">
        <f>IF(Alunos!B11=0,"",IF(O11="","A preencher",IF(AND(O11&gt;=0,O11&lt;19.5),"Nível 1",IF(AND(O11&gt;=19,O11&lt;49.5),"Nível 2",IF(AND(O11&gt;=49.5,O11&lt;69.5),"Nível 3",IF(AND(O11&gt;=69.5,O11&lt;89.5),"Nível 4","Nível 5"))))))</f>
        <v/>
      </c>
      <c r="Q11" s="95">
        <f t="shared" si="0"/>
        <v>0</v>
      </c>
      <c r="R11" s="175" t="str">
        <f>IF(Alunos!B11=0,"",SUMPRODUCT(E11:K11,$E$3:$K$3)/(3*SUM($E$3:$K$3))*100)</f>
        <v/>
      </c>
      <c r="S11" s="175" t="str">
        <f>IF(Alunos!B11=0,"",R11*SUM($E$3:$K$3)+O11*SUM($L$3:$N$3))</f>
        <v/>
      </c>
      <c r="T11" s="17" t="str">
        <f>IF('1º Período'!T11=0,"",'1º Período'!T11)</f>
        <v/>
      </c>
      <c r="U11" s="17" t="str">
        <f>IF('2º Período'!U11=0,"",'2º Período'!U11)</f>
        <v/>
      </c>
      <c r="V11" s="165"/>
      <c r="W11" s="165"/>
    </row>
    <row r="12" spans="1:23">
      <c r="A12" s="18">
        <f>IF(Alunos!A12=0,"",Alunos!A12)</f>
        <v>9</v>
      </c>
      <c r="B12" s="35" t="str">
        <f>IF(Alunos!B12=0,"",Alunos!B12)</f>
        <v/>
      </c>
      <c r="C12" s="31" t="str">
        <f>IF(Alunos!B12=0,"",IF(Q12&lt;7,"A preencher",IF(AND(D12&gt;=0,D12&lt;19.5),"Nível 1",IF(AND(D12&gt;=19.5,D12&lt;49.5),"Nível 2",IF(AND(D12&gt;=49.5,D12&lt;69.5),"Nível 3",IF(AND(D12&gt;=69.5,D12&lt;89.5),"Nível 4","Nível 5"))))))</f>
        <v/>
      </c>
      <c r="D12" s="32" t="str">
        <f>IF(Alunos!B12=0,"",('1º Período'!S12*Critérios!$B$28+'2º Período'!S12*Critérios!$D$28+'3º Período'!S12*Critérios!$F$28)/(Critérios!$B$28+Critérios!$D$28+Critérios!$F$28))</f>
        <v/>
      </c>
      <c r="E12" s="23"/>
      <c r="F12" s="23"/>
      <c r="G12" s="23"/>
      <c r="H12" s="23"/>
      <c r="I12" s="23"/>
      <c r="J12" s="23"/>
      <c r="K12" s="23"/>
      <c r="L12" s="22" t="str">
        <f>'5º teste'!E12</f>
        <v/>
      </c>
      <c r="M12" s="22" t="str">
        <f>'6º teste'!E12</f>
        <v/>
      </c>
      <c r="N12" s="22" t="str">
        <f>'Outros 3ºP'!K12</f>
        <v/>
      </c>
      <c r="O12" s="32" t="str">
        <f>IF(OR(Alunos!B12=0,AND(L12="",M12="",N12="")),"",SUMPRODUCT($L$3:$N$3,L12:N12)/SUM($L$3:$N$3))</f>
        <v/>
      </c>
      <c r="P12" s="31" t="str">
        <f>IF(Alunos!B12=0,"",IF(O12="","A preencher",IF(AND(O12&gt;=0,O12&lt;19.5),"Nível 1",IF(AND(O12&gt;=19,O12&lt;49.5),"Nível 2",IF(AND(O12&gt;=49.5,O12&lt;69.5),"Nível 3",IF(AND(O12&gt;=69.5,O12&lt;89.5),"Nível 4","Nível 5"))))))</f>
        <v/>
      </c>
      <c r="Q12" s="95">
        <f t="shared" si="0"/>
        <v>0</v>
      </c>
      <c r="R12" s="175" t="str">
        <f>IF(Alunos!B12=0,"",SUMPRODUCT(E12:K12,$E$3:$K$3)/(3*SUM($E$3:$K$3))*100)</f>
        <v/>
      </c>
      <c r="S12" s="175" t="str">
        <f>IF(Alunos!B12=0,"",R12*SUM($E$3:$K$3)+O12*SUM($L$3:$N$3))</f>
        <v/>
      </c>
      <c r="T12" s="31" t="str">
        <f>IF('1º Período'!T12=0,"",'1º Período'!T12)</f>
        <v/>
      </c>
      <c r="U12" s="31" t="str">
        <f>IF('2º Período'!U12=0,"",'2º Período'!U12)</f>
        <v/>
      </c>
      <c r="V12" s="164"/>
      <c r="W12" s="164"/>
    </row>
    <row r="13" spans="1:23">
      <c r="A13" s="17">
        <f>IF(Alunos!A13=0,"",Alunos!A13)</f>
        <v>10</v>
      </c>
      <c r="B13" s="36" t="str">
        <f>IF(Alunos!B13=0,"",Alunos!B13)</f>
        <v/>
      </c>
      <c r="C13" s="17" t="str">
        <f>IF(Alunos!B13=0,"",IF(Q13&lt;7,"A preencher",IF(AND(D13&gt;=0,D13&lt;19.5),"Nível 1",IF(AND(D13&gt;=19.5,D13&lt;49.5),"Nível 2",IF(AND(D13&gt;=49.5,D13&lt;69.5),"Nível 3",IF(AND(D13&gt;=69.5,D13&lt;89.5),"Nível 4","Nível 5"))))))</f>
        <v/>
      </c>
      <c r="D13" s="33" t="str">
        <f>IF(Alunos!B13=0,"",('1º Período'!S13*Critérios!$B$28+'2º Período'!S13*Critérios!$D$28+'3º Período'!S13*Critérios!$F$28)/(Critérios!$B$28+Critérios!$D$28+Critérios!$F$28))</f>
        <v/>
      </c>
      <c r="E13" s="10"/>
      <c r="F13" s="10"/>
      <c r="G13" s="10"/>
      <c r="H13" s="10"/>
      <c r="I13" s="10"/>
      <c r="J13" s="10"/>
      <c r="K13" s="10"/>
      <c r="L13" s="11" t="str">
        <f>'5º teste'!E13</f>
        <v/>
      </c>
      <c r="M13" s="11" t="str">
        <f>'6º teste'!E13</f>
        <v/>
      </c>
      <c r="N13" s="11" t="str">
        <f>'Outros 3ºP'!K13</f>
        <v/>
      </c>
      <c r="O13" s="33" t="str">
        <f>IF(OR(Alunos!B13=0,AND(L13="",M13="",N13="")),"",SUMPRODUCT($L$3:$N$3,L13:N13)/SUM($L$3:$N$3))</f>
        <v/>
      </c>
      <c r="P13" s="17" t="str">
        <f>IF(Alunos!B13=0,"",IF(O13="","A preencher",IF(AND(O13&gt;=0,O13&lt;19.5),"Nível 1",IF(AND(O13&gt;=19,O13&lt;49.5),"Nível 2",IF(AND(O13&gt;=49.5,O13&lt;69.5),"Nível 3",IF(AND(O13&gt;=69.5,O13&lt;89.5),"Nível 4","Nível 5"))))))</f>
        <v/>
      </c>
      <c r="Q13" s="95">
        <f t="shared" si="0"/>
        <v>0</v>
      </c>
      <c r="R13" s="175" t="str">
        <f>IF(Alunos!B13=0,"",SUMPRODUCT(E13:K13,$E$3:$K$3)/(3*SUM($E$3:$K$3))*100)</f>
        <v/>
      </c>
      <c r="S13" s="175" t="str">
        <f>IF(Alunos!B13=0,"",R13*SUM($E$3:$K$3)+O13*SUM($L$3:$N$3))</f>
        <v/>
      </c>
      <c r="T13" s="17" t="str">
        <f>IF('1º Período'!T13=0,"",'1º Período'!T13)</f>
        <v/>
      </c>
      <c r="U13" s="17" t="str">
        <f>IF('2º Período'!U13=0,"",'2º Período'!U13)</f>
        <v/>
      </c>
      <c r="V13" s="165"/>
      <c r="W13" s="165"/>
    </row>
    <row r="14" spans="1:23">
      <c r="A14" s="18">
        <f>IF(Alunos!A14=0,"",Alunos!A14)</f>
        <v>11</v>
      </c>
      <c r="B14" s="35" t="str">
        <f>IF(Alunos!B14=0,"",Alunos!B14)</f>
        <v/>
      </c>
      <c r="C14" s="31" t="str">
        <f>IF(Alunos!B14=0,"",IF(Q14&lt;7,"A preencher",IF(AND(D14&gt;=0,D14&lt;19.5),"Nível 1",IF(AND(D14&gt;=19.5,D14&lt;49.5),"Nível 2",IF(AND(D14&gt;=49.5,D14&lt;69.5),"Nível 3",IF(AND(D14&gt;=69.5,D14&lt;89.5),"Nível 4","Nível 5"))))))</f>
        <v/>
      </c>
      <c r="D14" s="32" t="str">
        <f>IF(Alunos!B14=0,"",('1º Período'!S14*Critérios!$B$28+'2º Período'!S14*Critérios!$D$28+'3º Período'!S14*Critérios!$F$28)/(Critérios!$B$28+Critérios!$D$28+Critérios!$F$28))</f>
        <v/>
      </c>
      <c r="E14" s="23"/>
      <c r="F14" s="23"/>
      <c r="G14" s="23"/>
      <c r="H14" s="23"/>
      <c r="I14" s="23"/>
      <c r="J14" s="23"/>
      <c r="K14" s="23"/>
      <c r="L14" s="22" t="str">
        <f>'5º teste'!E14</f>
        <v/>
      </c>
      <c r="M14" s="22" t="str">
        <f>'6º teste'!E14</f>
        <v/>
      </c>
      <c r="N14" s="22" t="str">
        <f>'Outros 3ºP'!K14</f>
        <v/>
      </c>
      <c r="O14" s="32" t="str">
        <f>IF(OR(Alunos!B14=0,AND(L14="",M14="",N14="")),"",SUMPRODUCT($L$3:$N$3,L14:N14)/SUM($L$3:$N$3))</f>
        <v/>
      </c>
      <c r="P14" s="31" t="str">
        <f>IF(Alunos!B14=0,"",IF(O14="","A preencher",IF(AND(O14&gt;=0,O14&lt;19.5),"Nível 1",IF(AND(O14&gt;=19,O14&lt;49.5),"Nível 2",IF(AND(O14&gt;=49.5,O14&lt;69.5),"Nível 3",IF(AND(O14&gt;=69.5,O14&lt;89.5),"Nível 4","Nível 5"))))))</f>
        <v/>
      </c>
      <c r="Q14" s="95">
        <f t="shared" si="0"/>
        <v>0</v>
      </c>
      <c r="R14" s="175" t="str">
        <f>IF(Alunos!B14=0,"",SUMPRODUCT(E14:K14,$E$3:$K$3)/(3*SUM($E$3:$K$3))*100)</f>
        <v/>
      </c>
      <c r="S14" s="175" t="str">
        <f>IF(Alunos!B14=0,"",R14*SUM($E$3:$K$3)+O14*SUM($L$3:$N$3))</f>
        <v/>
      </c>
      <c r="T14" s="31" t="str">
        <f>IF('1º Período'!T14=0,"",'1º Período'!T14)</f>
        <v/>
      </c>
      <c r="U14" s="31" t="str">
        <f>IF('2º Período'!U14=0,"",'2º Período'!U14)</f>
        <v/>
      </c>
      <c r="V14" s="164"/>
      <c r="W14" s="164"/>
    </row>
    <row r="15" spans="1:23">
      <c r="A15" s="17">
        <f>IF(Alunos!A15=0,"",Alunos!A15)</f>
        <v>12</v>
      </c>
      <c r="B15" s="36" t="str">
        <f>IF(Alunos!B15=0,"",Alunos!B15)</f>
        <v/>
      </c>
      <c r="C15" s="17" t="str">
        <f>IF(Alunos!B15=0,"",IF(Q15&lt;7,"A preencher",IF(AND(D15&gt;=0,D15&lt;19.5),"Nível 1",IF(AND(D15&gt;=19.5,D15&lt;49.5),"Nível 2",IF(AND(D15&gt;=49.5,D15&lt;69.5),"Nível 3",IF(AND(D15&gt;=69.5,D15&lt;89.5),"Nível 4","Nível 5"))))))</f>
        <v/>
      </c>
      <c r="D15" s="33" t="str">
        <f>IF(Alunos!B15=0,"",('1º Período'!S15*Critérios!$B$28+'2º Período'!S15*Critérios!$D$28+'3º Período'!S15*Critérios!$F$28)/(Critérios!$B$28+Critérios!$D$28+Critérios!$F$28))</f>
        <v/>
      </c>
      <c r="E15" s="10"/>
      <c r="F15" s="10"/>
      <c r="G15" s="10"/>
      <c r="H15" s="10"/>
      <c r="I15" s="10"/>
      <c r="J15" s="10"/>
      <c r="K15" s="10"/>
      <c r="L15" s="11" t="str">
        <f>'5º teste'!E15</f>
        <v/>
      </c>
      <c r="M15" s="11" t="str">
        <f>'6º teste'!E15</f>
        <v/>
      </c>
      <c r="N15" s="11" t="str">
        <f>'Outros 3ºP'!K15</f>
        <v/>
      </c>
      <c r="O15" s="33" t="str">
        <f>IF(OR(Alunos!B15=0,AND(L15="",M15="",N15="")),"",SUMPRODUCT($L$3:$N$3,L15:N15)/SUM($L$3:$N$3))</f>
        <v/>
      </c>
      <c r="P15" s="17" t="str">
        <f>IF(Alunos!B15=0,"",IF(O15="","A preencher",IF(AND(O15&gt;=0,O15&lt;19.5),"Nível 1",IF(AND(O15&gt;=19,O15&lt;49.5),"Nível 2",IF(AND(O15&gt;=49.5,O15&lt;69.5),"Nível 3",IF(AND(O15&gt;=69.5,O15&lt;89.5),"Nível 4","Nível 5"))))))</f>
        <v/>
      </c>
      <c r="Q15" s="95">
        <f t="shared" si="0"/>
        <v>0</v>
      </c>
      <c r="R15" s="175" t="str">
        <f>IF(Alunos!B15=0,"",SUMPRODUCT(E15:K15,$E$3:$K$3)/(3*SUM($E$3:$K$3))*100)</f>
        <v/>
      </c>
      <c r="S15" s="175" t="str">
        <f>IF(Alunos!B15=0,"",R15*SUM($E$3:$K$3)+O15*SUM($L$3:$N$3))</f>
        <v/>
      </c>
      <c r="T15" s="17" t="str">
        <f>IF('1º Período'!T15=0,"",'1º Período'!T15)</f>
        <v/>
      </c>
      <c r="U15" s="17" t="str">
        <f>IF('2º Período'!U15=0,"",'2º Período'!U15)</f>
        <v/>
      </c>
      <c r="V15" s="165"/>
      <c r="W15" s="165"/>
    </row>
    <row r="16" spans="1:23">
      <c r="A16" s="18">
        <f>IF(Alunos!A16=0,"",Alunos!A16)</f>
        <v>13</v>
      </c>
      <c r="B16" s="35" t="str">
        <f>IF(Alunos!B16=0,"",Alunos!B16)</f>
        <v/>
      </c>
      <c r="C16" s="31" t="str">
        <f>IF(Alunos!B16=0,"",IF(Q16&lt;7,"A preencher",IF(AND(D16&gt;=0,D16&lt;19.5),"Nível 1",IF(AND(D16&gt;=19.5,D16&lt;49.5),"Nível 2",IF(AND(D16&gt;=49.5,D16&lt;69.5),"Nível 3",IF(AND(D16&gt;=69.5,D16&lt;89.5),"Nível 4","Nível 5"))))))</f>
        <v/>
      </c>
      <c r="D16" s="32" t="str">
        <f>IF(Alunos!B16=0,"",('1º Período'!S16*Critérios!$B$28+'2º Período'!S16*Critérios!$D$28+'3º Período'!S16*Critérios!$F$28)/(Critérios!$B$28+Critérios!$D$28+Critérios!$F$28))</f>
        <v/>
      </c>
      <c r="E16" s="23"/>
      <c r="F16" s="23"/>
      <c r="G16" s="23"/>
      <c r="H16" s="23"/>
      <c r="I16" s="23"/>
      <c r="J16" s="23"/>
      <c r="K16" s="23"/>
      <c r="L16" s="22" t="str">
        <f>'5º teste'!E16</f>
        <v/>
      </c>
      <c r="M16" s="22" t="str">
        <f>'6º teste'!E16</f>
        <v/>
      </c>
      <c r="N16" s="22" t="str">
        <f>'Outros 3ºP'!K16</f>
        <v/>
      </c>
      <c r="O16" s="32" t="str">
        <f>IF(OR(Alunos!B16=0,AND(L16="",M16="",N16="")),"",SUMPRODUCT($L$3:$N$3,L16:N16)/SUM($L$3:$N$3))</f>
        <v/>
      </c>
      <c r="P16" s="31" t="str">
        <f>IF(Alunos!B16=0,"",IF(O16="","A preencher",IF(AND(O16&gt;=0,O16&lt;19.5),"Nível 1",IF(AND(O16&gt;=19,O16&lt;49.5),"Nível 2",IF(AND(O16&gt;=49.5,O16&lt;69.5),"Nível 3",IF(AND(O16&gt;=69.5,O16&lt;89.5),"Nível 4","Nível 5"))))))</f>
        <v/>
      </c>
      <c r="Q16" s="95">
        <f t="shared" si="0"/>
        <v>0</v>
      </c>
      <c r="R16" s="175" t="str">
        <f>IF(Alunos!B16=0,"",SUMPRODUCT(E16:K16,$E$3:$K$3)/(3*SUM($E$3:$K$3))*100)</f>
        <v/>
      </c>
      <c r="S16" s="175" t="str">
        <f>IF(Alunos!B16=0,"",R16*SUM($E$3:$K$3)+O16*SUM($L$3:$N$3))</f>
        <v/>
      </c>
      <c r="T16" s="31" t="str">
        <f>IF('1º Período'!T16=0,"",'1º Período'!T16)</f>
        <v/>
      </c>
      <c r="U16" s="31" t="str">
        <f>IF('2º Período'!U16=0,"",'2º Período'!U16)</f>
        <v/>
      </c>
      <c r="V16" s="164"/>
      <c r="W16" s="164"/>
    </row>
    <row r="17" spans="1:23">
      <c r="A17" s="17">
        <f>IF(Alunos!A17=0,"",Alunos!A17)</f>
        <v>14</v>
      </c>
      <c r="B17" s="36" t="str">
        <f>IF(Alunos!B17=0,"",Alunos!B17)</f>
        <v/>
      </c>
      <c r="C17" s="17" t="str">
        <f>IF(Alunos!B17=0,"",IF(Q17&lt;7,"A preencher",IF(AND(D17&gt;=0,D17&lt;19.5),"Nível 1",IF(AND(D17&gt;=19.5,D17&lt;49.5),"Nível 2",IF(AND(D17&gt;=49.5,D17&lt;69.5),"Nível 3",IF(AND(D17&gt;=69.5,D17&lt;89.5),"Nível 4","Nível 5"))))))</f>
        <v/>
      </c>
      <c r="D17" s="33" t="str">
        <f>IF(Alunos!B17=0,"",('1º Período'!S17*Critérios!$B$28+'2º Período'!S17*Critérios!$D$28+'3º Período'!S17*Critérios!$F$28)/(Critérios!$B$28+Critérios!$D$28+Critérios!$F$28))</f>
        <v/>
      </c>
      <c r="E17" s="10"/>
      <c r="F17" s="10"/>
      <c r="G17" s="10"/>
      <c r="H17" s="10"/>
      <c r="I17" s="10"/>
      <c r="J17" s="10"/>
      <c r="K17" s="10"/>
      <c r="L17" s="11" t="str">
        <f>'5º teste'!E17</f>
        <v/>
      </c>
      <c r="M17" s="11" t="str">
        <f>'6º teste'!E17</f>
        <v/>
      </c>
      <c r="N17" s="11" t="str">
        <f>'Outros 3ºP'!K17</f>
        <v/>
      </c>
      <c r="O17" s="33" t="str">
        <f>IF(OR(Alunos!B17=0,AND(L17="",M17="",N17="")),"",SUMPRODUCT($L$3:$N$3,L17:N17)/SUM($L$3:$N$3))</f>
        <v/>
      </c>
      <c r="P17" s="17" t="str">
        <f>IF(Alunos!B17=0,"",IF(O17="","A preencher",IF(AND(O17&gt;=0,O17&lt;19.5),"Nível 1",IF(AND(O17&gt;=19,O17&lt;49.5),"Nível 2",IF(AND(O17&gt;=49.5,O17&lt;69.5),"Nível 3",IF(AND(O17&gt;=69.5,O17&lt;89.5),"Nível 4","Nível 5"))))))</f>
        <v/>
      </c>
      <c r="Q17" s="95">
        <f t="shared" si="0"/>
        <v>0</v>
      </c>
      <c r="R17" s="175" t="str">
        <f>IF(Alunos!B17=0,"",SUMPRODUCT(E17:K17,$E$3:$K$3)/(3*SUM($E$3:$K$3))*100)</f>
        <v/>
      </c>
      <c r="S17" s="175" t="str">
        <f>IF(Alunos!B17=0,"",R17*SUM($E$3:$K$3)+O17*SUM($L$3:$N$3))</f>
        <v/>
      </c>
      <c r="T17" s="17" t="str">
        <f>IF('1º Período'!T17=0,"",'1º Período'!T17)</f>
        <v/>
      </c>
      <c r="U17" s="17" t="str">
        <f>IF('2º Período'!U17=0,"",'2º Período'!U17)</f>
        <v/>
      </c>
      <c r="V17" s="165"/>
      <c r="W17" s="165"/>
    </row>
    <row r="18" spans="1:23">
      <c r="A18" s="18">
        <f>IF(Alunos!A18=0,"",Alunos!A18)</f>
        <v>15</v>
      </c>
      <c r="B18" s="35" t="str">
        <f>IF(Alunos!B18=0,"",Alunos!B18)</f>
        <v/>
      </c>
      <c r="C18" s="31" t="str">
        <f>IF(Alunos!B18=0,"",IF(Q18&lt;7,"A preencher",IF(AND(D18&gt;=0,D18&lt;19.5),"Nível 1",IF(AND(D18&gt;=19.5,D18&lt;49.5),"Nível 2",IF(AND(D18&gt;=49.5,D18&lt;69.5),"Nível 3",IF(AND(D18&gt;=69.5,D18&lt;89.5),"Nível 4","Nível 5"))))))</f>
        <v/>
      </c>
      <c r="D18" s="32" t="str">
        <f>IF(Alunos!B18=0,"",('1º Período'!S18*Critérios!$B$28+'2º Período'!S18*Critérios!$D$28+'3º Período'!S18*Critérios!$F$28)/(Critérios!$B$28+Critérios!$D$28+Critérios!$F$28))</f>
        <v/>
      </c>
      <c r="E18" s="23"/>
      <c r="F18" s="23"/>
      <c r="G18" s="23"/>
      <c r="H18" s="23"/>
      <c r="I18" s="23"/>
      <c r="J18" s="23"/>
      <c r="K18" s="23"/>
      <c r="L18" s="22" t="str">
        <f>'5º teste'!E18</f>
        <v/>
      </c>
      <c r="M18" s="22" t="str">
        <f>'6º teste'!E18</f>
        <v/>
      </c>
      <c r="N18" s="22" t="str">
        <f>'Outros 3ºP'!K18</f>
        <v/>
      </c>
      <c r="O18" s="32" t="str">
        <f>IF(OR(Alunos!B18=0,AND(L18="",M18="",N18="")),"",SUMPRODUCT($L$3:$N$3,L18:N18)/SUM($L$3:$N$3))</f>
        <v/>
      </c>
      <c r="P18" s="31" t="str">
        <f>IF(Alunos!B18=0,"",IF(O18="","A preencher",IF(AND(O18&gt;=0,O18&lt;19.5),"Nível 1",IF(AND(O18&gt;=19,O18&lt;49.5),"Nível 2",IF(AND(O18&gt;=49.5,O18&lt;69.5),"Nível 3",IF(AND(O18&gt;=69.5,O18&lt;89.5),"Nível 4","Nível 5"))))))</f>
        <v/>
      </c>
      <c r="Q18" s="95">
        <f t="shared" si="0"/>
        <v>0</v>
      </c>
      <c r="R18" s="175" t="str">
        <f>IF(Alunos!B18=0,"",SUMPRODUCT(E18:K18,$E$3:$K$3)/(3*SUM($E$3:$K$3))*100)</f>
        <v/>
      </c>
      <c r="S18" s="175" t="str">
        <f>IF(Alunos!B18=0,"",R18*SUM($E$3:$K$3)+O18*SUM($L$3:$N$3))</f>
        <v/>
      </c>
      <c r="T18" s="31" t="str">
        <f>IF('1º Período'!T18=0,"",'1º Período'!T18)</f>
        <v/>
      </c>
      <c r="U18" s="31" t="str">
        <f>IF('2º Período'!U18=0,"",'2º Período'!U18)</f>
        <v/>
      </c>
      <c r="V18" s="164"/>
      <c r="W18" s="164"/>
    </row>
    <row r="19" spans="1:23">
      <c r="A19" s="17">
        <f>IF(Alunos!A19=0,"",Alunos!A19)</f>
        <v>16</v>
      </c>
      <c r="B19" s="36" t="str">
        <f>IF(Alunos!B19=0,"",Alunos!B19)</f>
        <v/>
      </c>
      <c r="C19" s="17" t="str">
        <f>IF(Alunos!B19=0,"",IF(Q19&lt;7,"A preencher",IF(AND(D19&gt;=0,D19&lt;19.5),"Nível 1",IF(AND(D19&gt;=19.5,D19&lt;49.5),"Nível 2",IF(AND(D19&gt;=49.5,D19&lt;69.5),"Nível 3",IF(AND(D19&gt;=69.5,D19&lt;89.5),"Nível 4","Nível 5"))))))</f>
        <v/>
      </c>
      <c r="D19" s="33" t="str">
        <f>IF(Alunos!B19=0,"",('1º Período'!S19*Critérios!$B$28+'2º Período'!S19*Critérios!$D$28+'3º Período'!S19*Critérios!$F$28)/(Critérios!$B$28+Critérios!$D$28+Critérios!$F$28))</f>
        <v/>
      </c>
      <c r="E19" s="10"/>
      <c r="F19" s="10"/>
      <c r="G19" s="10"/>
      <c r="H19" s="10"/>
      <c r="I19" s="10"/>
      <c r="J19" s="10"/>
      <c r="K19" s="10"/>
      <c r="L19" s="11" t="str">
        <f>'5º teste'!E19</f>
        <v/>
      </c>
      <c r="M19" s="11" t="str">
        <f>'6º teste'!E19</f>
        <v/>
      </c>
      <c r="N19" s="11" t="str">
        <f>'Outros 3ºP'!K19</f>
        <v/>
      </c>
      <c r="O19" s="33" t="str">
        <f>IF(OR(Alunos!B19=0,AND(L19="",M19="",N19="")),"",SUMPRODUCT($L$3:$N$3,L19:N19)/SUM($L$3:$N$3))</f>
        <v/>
      </c>
      <c r="P19" s="17" t="str">
        <f>IF(Alunos!B19=0,"",IF(O19="","A preencher",IF(AND(O19&gt;=0,O19&lt;19.5),"Nível 1",IF(AND(O19&gt;=19,O19&lt;49.5),"Nível 2",IF(AND(O19&gt;=49.5,O19&lt;69.5),"Nível 3",IF(AND(O19&gt;=69.5,O19&lt;89.5),"Nível 4","Nível 5"))))))</f>
        <v/>
      </c>
      <c r="Q19" s="95">
        <f t="shared" si="0"/>
        <v>0</v>
      </c>
      <c r="R19" s="175" t="str">
        <f>IF(Alunos!B19=0,"",SUMPRODUCT(E19:K19,$E$3:$K$3)/(3*SUM($E$3:$K$3))*100)</f>
        <v/>
      </c>
      <c r="S19" s="175" t="str">
        <f>IF(Alunos!B19=0,"",R19*SUM($E$3:$K$3)+O19*SUM($L$3:$N$3))</f>
        <v/>
      </c>
      <c r="T19" s="17" t="str">
        <f>IF('1º Período'!T19=0,"",'1º Período'!T19)</f>
        <v/>
      </c>
      <c r="U19" s="17" t="str">
        <f>IF('2º Período'!U19=0,"",'2º Período'!U19)</f>
        <v/>
      </c>
      <c r="V19" s="165"/>
      <c r="W19" s="165"/>
    </row>
    <row r="20" spans="1:23">
      <c r="A20" s="18">
        <f>IF(Alunos!A20=0,"",Alunos!A20)</f>
        <v>17</v>
      </c>
      <c r="B20" s="35" t="str">
        <f>IF(Alunos!B20=0,"",Alunos!B20)</f>
        <v/>
      </c>
      <c r="C20" s="31" t="str">
        <f>IF(Alunos!B20=0,"",IF(Q20&lt;7,"A preencher",IF(AND(D20&gt;=0,D20&lt;19.5),"Nível 1",IF(AND(D20&gt;=19.5,D20&lt;49.5),"Nível 2",IF(AND(D20&gt;=49.5,D20&lt;69.5),"Nível 3",IF(AND(D20&gt;=69.5,D20&lt;89.5),"Nível 4","Nível 5"))))))</f>
        <v/>
      </c>
      <c r="D20" s="32" t="str">
        <f>IF(Alunos!B20=0,"",('1º Período'!S20*Critérios!$B$28+'2º Período'!S20*Critérios!$D$28+'3º Período'!S20*Critérios!$F$28)/(Critérios!$B$28+Critérios!$D$28+Critérios!$F$28))</f>
        <v/>
      </c>
      <c r="E20" s="23"/>
      <c r="F20" s="23"/>
      <c r="G20" s="23"/>
      <c r="H20" s="23"/>
      <c r="I20" s="23"/>
      <c r="J20" s="23"/>
      <c r="K20" s="23"/>
      <c r="L20" s="22" t="str">
        <f>'5º teste'!E20</f>
        <v/>
      </c>
      <c r="M20" s="22" t="str">
        <f>'6º teste'!E20</f>
        <v/>
      </c>
      <c r="N20" s="22" t="str">
        <f>'Outros 3ºP'!K20</f>
        <v/>
      </c>
      <c r="O20" s="32" t="str">
        <f>IF(OR(Alunos!B20=0,AND(L20="",M20="",N20="")),"",SUMPRODUCT($L$3:$N$3,L20:N20)/SUM($L$3:$N$3))</f>
        <v/>
      </c>
      <c r="P20" s="31" t="str">
        <f>IF(Alunos!B20=0,"",IF(O20="","A preencher",IF(AND(O20&gt;=0,O20&lt;19.5),"Nível 1",IF(AND(O20&gt;=19,O20&lt;49.5),"Nível 2",IF(AND(O20&gt;=49.5,O20&lt;69.5),"Nível 3",IF(AND(O20&gt;=69.5,O20&lt;89.5),"Nível 4","Nível 5"))))))</f>
        <v/>
      </c>
      <c r="Q20" s="95">
        <f t="shared" si="0"/>
        <v>0</v>
      </c>
      <c r="R20" s="175" t="str">
        <f>IF(Alunos!B20=0,"",SUMPRODUCT(E20:K20,$E$3:$K$3)/(3*SUM($E$3:$K$3))*100)</f>
        <v/>
      </c>
      <c r="S20" s="175" t="str">
        <f>IF(Alunos!B20=0,"",R20*SUM($E$3:$K$3)+O20*SUM($L$3:$N$3))</f>
        <v/>
      </c>
      <c r="T20" s="31" t="str">
        <f>IF('1º Período'!T20=0,"",'1º Período'!T20)</f>
        <v/>
      </c>
      <c r="U20" s="31" t="str">
        <f>IF('2º Período'!U20=0,"",'2º Período'!U20)</f>
        <v/>
      </c>
      <c r="V20" s="164"/>
      <c r="W20" s="164"/>
    </row>
    <row r="21" spans="1:23">
      <c r="A21" s="17">
        <f>IF(Alunos!A21=0,"",Alunos!A21)</f>
        <v>18</v>
      </c>
      <c r="B21" s="36" t="str">
        <f>IF(Alunos!B21=0,"",Alunos!B21)</f>
        <v/>
      </c>
      <c r="C21" s="17" t="str">
        <f>IF(Alunos!B21=0,"",IF(Q21&lt;7,"A preencher",IF(AND(D21&gt;=0,D21&lt;19.5),"Nível 1",IF(AND(D21&gt;=19.5,D21&lt;49.5),"Nível 2",IF(AND(D21&gt;=49.5,D21&lt;69.5),"Nível 3",IF(AND(D21&gt;=69.5,D21&lt;89.5),"Nível 4","Nível 5"))))))</f>
        <v/>
      </c>
      <c r="D21" s="33" t="str">
        <f>IF(Alunos!B21=0,"",('1º Período'!S21*Critérios!$B$28+'2º Período'!S21*Critérios!$D$28+'3º Período'!S21*Critérios!$F$28)/(Critérios!$B$28+Critérios!$D$28+Critérios!$F$28))</f>
        <v/>
      </c>
      <c r="E21" s="10"/>
      <c r="F21" s="10"/>
      <c r="G21" s="10"/>
      <c r="H21" s="10"/>
      <c r="I21" s="10"/>
      <c r="J21" s="10"/>
      <c r="K21" s="10"/>
      <c r="L21" s="11" t="str">
        <f>'5º teste'!E21</f>
        <v/>
      </c>
      <c r="M21" s="11" t="str">
        <f>'6º teste'!E21</f>
        <v/>
      </c>
      <c r="N21" s="11" t="str">
        <f>'Outros 3ºP'!K21</f>
        <v/>
      </c>
      <c r="O21" s="33" t="str">
        <f>IF(OR(Alunos!B21=0,AND(L21="",M21="",N21="")),"",SUMPRODUCT($L$3:$N$3,L21:N21)/SUM($L$3:$N$3))</f>
        <v/>
      </c>
      <c r="P21" s="17" t="str">
        <f>IF(Alunos!B21=0,"",IF(O21="","A preencher",IF(AND(O21&gt;=0,O21&lt;19.5),"Nível 1",IF(AND(O21&gt;=19,O21&lt;49.5),"Nível 2",IF(AND(O21&gt;=49.5,O21&lt;69.5),"Nível 3",IF(AND(O21&gt;=69.5,O21&lt;89.5),"Nível 4","Nível 5"))))))</f>
        <v/>
      </c>
      <c r="Q21" s="95">
        <f t="shared" si="0"/>
        <v>0</v>
      </c>
      <c r="R21" s="175" t="str">
        <f>IF(Alunos!B21=0,"",SUMPRODUCT(E21:K21,$E$3:$K$3)/(3*SUM($E$3:$K$3))*100)</f>
        <v/>
      </c>
      <c r="S21" s="175" t="str">
        <f>IF(Alunos!B21=0,"",R21*SUM($E$3:$K$3)+O21*SUM($L$3:$N$3))</f>
        <v/>
      </c>
      <c r="T21" s="17" t="str">
        <f>IF('1º Período'!T21=0,"",'1º Período'!T21)</f>
        <v/>
      </c>
      <c r="U21" s="17" t="str">
        <f>IF('2º Período'!U21=0,"",'2º Período'!U21)</f>
        <v/>
      </c>
      <c r="V21" s="165"/>
      <c r="W21" s="165"/>
    </row>
    <row r="22" spans="1:23">
      <c r="A22" s="18">
        <f>IF(Alunos!A22=0,"",Alunos!A22)</f>
        <v>19</v>
      </c>
      <c r="B22" s="35" t="str">
        <f>IF(Alunos!B22=0,"",Alunos!B22)</f>
        <v/>
      </c>
      <c r="C22" s="31" t="str">
        <f>IF(Alunos!B22=0,"",IF(Q22&lt;7,"A preencher",IF(AND(D22&gt;=0,D22&lt;19.5),"Nível 1",IF(AND(D22&gt;=19.5,D22&lt;49.5),"Nível 2",IF(AND(D22&gt;=49.5,D22&lt;69.5),"Nível 3",IF(AND(D22&gt;=69.5,D22&lt;89.5),"Nível 4","Nível 5"))))))</f>
        <v/>
      </c>
      <c r="D22" s="32" t="str">
        <f>IF(Alunos!B22=0,"",('1º Período'!S22*Critérios!$B$28+'2º Período'!S22*Critérios!$D$28+'3º Período'!S22*Critérios!$F$28)/(Critérios!$B$28+Critérios!$D$28+Critérios!$F$28))</f>
        <v/>
      </c>
      <c r="E22" s="23"/>
      <c r="F22" s="23"/>
      <c r="G22" s="23"/>
      <c r="H22" s="23"/>
      <c r="I22" s="23"/>
      <c r="J22" s="23"/>
      <c r="K22" s="23"/>
      <c r="L22" s="22" t="str">
        <f>'5º teste'!E22</f>
        <v/>
      </c>
      <c r="M22" s="22" t="str">
        <f>'6º teste'!E22</f>
        <v/>
      </c>
      <c r="N22" s="22" t="str">
        <f>'Outros 3ºP'!K22</f>
        <v/>
      </c>
      <c r="O22" s="32" t="str">
        <f>IF(OR(Alunos!B22=0,AND(L22="",M22="",N22="")),"",SUMPRODUCT($L$3:$N$3,L22:N22)/SUM($L$3:$N$3))</f>
        <v/>
      </c>
      <c r="P22" s="31" t="str">
        <f>IF(Alunos!B22=0,"",IF(O22="","A preencher",IF(AND(O22&gt;=0,O22&lt;19.5),"Nível 1",IF(AND(O22&gt;=19,O22&lt;49.5),"Nível 2",IF(AND(O22&gt;=49.5,O22&lt;69.5),"Nível 3",IF(AND(O22&gt;=69.5,O22&lt;89.5),"Nível 4","Nível 5"))))))</f>
        <v/>
      </c>
      <c r="Q22" s="95">
        <f t="shared" si="0"/>
        <v>0</v>
      </c>
      <c r="R22" s="175" t="str">
        <f>IF(Alunos!B22=0,"",SUMPRODUCT(E22:K22,$E$3:$K$3)/(3*SUM($E$3:$K$3))*100)</f>
        <v/>
      </c>
      <c r="S22" s="175" t="str">
        <f>IF(Alunos!B22=0,"",R22*SUM($E$3:$K$3)+O22*SUM($L$3:$N$3))</f>
        <v/>
      </c>
      <c r="T22" s="31" t="str">
        <f>IF('1º Período'!T22=0,"",'1º Período'!T22)</f>
        <v/>
      </c>
      <c r="U22" s="31" t="str">
        <f>IF('2º Período'!U22=0,"",'2º Período'!U22)</f>
        <v/>
      </c>
      <c r="V22" s="164"/>
      <c r="W22" s="164"/>
    </row>
    <row r="23" spans="1:23">
      <c r="A23" s="17">
        <f>IF(Alunos!A23=0,"",Alunos!A23)</f>
        <v>20</v>
      </c>
      <c r="B23" s="36" t="str">
        <f>IF(Alunos!B23=0,"",Alunos!B23)</f>
        <v/>
      </c>
      <c r="C23" s="17" t="str">
        <f>IF(Alunos!B23=0,"",IF(Q23&lt;7,"A preencher",IF(AND(D23&gt;=0,D23&lt;19.5),"Nível 1",IF(AND(D23&gt;=19.5,D23&lt;49.5),"Nível 2",IF(AND(D23&gt;=49.5,D23&lt;69.5),"Nível 3",IF(AND(D23&gt;=69.5,D23&lt;89.5),"Nível 4","Nível 5"))))))</f>
        <v/>
      </c>
      <c r="D23" s="33" t="str">
        <f>IF(Alunos!B23=0,"",('1º Período'!S23*Critérios!$B$28+'2º Período'!S23*Critérios!$D$28+'3º Período'!S23*Critérios!$F$28)/(Critérios!$B$28+Critérios!$D$28+Critérios!$F$28))</f>
        <v/>
      </c>
      <c r="E23" s="10"/>
      <c r="F23" s="10"/>
      <c r="G23" s="10"/>
      <c r="H23" s="10"/>
      <c r="I23" s="10"/>
      <c r="J23" s="10"/>
      <c r="K23" s="10"/>
      <c r="L23" s="11" t="str">
        <f>'5º teste'!E23</f>
        <v/>
      </c>
      <c r="M23" s="11" t="str">
        <f>'6º teste'!E23</f>
        <v/>
      </c>
      <c r="N23" s="11" t="str">
        <f>'Outros 3ºP'!K23</f>
        <v/>
      </c>
      <c r="O23" s="33" t="str">
        <f>IF(OR(Alunos!B23=0,AND(L23="",M23="",N23="")),"",SUMPRODUCT($L$3:$N$3,L23:N23)/SUM($L$3:$N$3))</f>
        <v/>
      </c>
      <c r="P23" s="17" t="str">
        <f>IF(Alunos!B23=0,"",IF(O23="","A preencher",IF(AND(O23&gt;=0,O23&lt;19.5),"Nível 1",IF(AND(O23&gt;=19,O23&lt;49.5),"Nível 2",IF(AND(O23&gt;=49.5,O23&lt;69.5),"Nível 3",IF(AND(O23&gt;=69.5,O23&lt;89.5),"Nível 4","Nível 5"))))))</f>
        <v/>
      </c>
      <c r="Q23" s="95">
        <f t="shared" si="0"/>
        <v>0</v>
      </c>
      <c r="R23" s="175" t="str">
        <f>IF(Alunos!B23=0,"",SUMPRODUCT(E23:K23,$E$3:$K$3)/(3*SUM($E$3:$K$3))*100)</f>
        <v/>
      </c>
      <c r="S23" s="175" t="str">
        <f>IF(Alunos!B23=0,"",R23*SUM($E$3:$K$3)+O23*SUM($L$3:$N$3))</f>
        <v/>
      </c>
      <c r="T23" s="17" t="str">
        <f>IF('1º Período'!T23=0,"",'1º Período'!T23)</f>
        <v/>
      </c>
      <c r="U23" s="17" t="str">
        <f>IF('2º Período'!U23=0,"",'2º Período'!U23)</f>
        <v/>
      </c>
      <c r="V23" s="165"/>
      <c r="W23" s="165"/>
    </row>
    <row r="24" spans="1:23">
      <c r="A24" s="18">
        <f>IF(Alunos!A24=0,"",Alunos!A24)</f>
        <v>21</v>
      </c>
      <c r="B24" s="35" t="str">
        <f>IF(Alunos!B24=0,"",Alunos!B24)</f>
        <v/>
      </c>
      <c r="C24" s="31" t="str">
        <f>IF(Alunos!B24=0,"",IF(Q24&lt;7,"A preencher",IF(AND(D24&gt;=0,D24&lt;19.5),"Nível 1",IF(AND(D24&gt;=19.5,D24&lt;49.5),"Nível 2",IF(AND(D24&gt;=49.5,D24&lt;69.5),"Nível 3",IF(AND(D24&gt;=69.5,D24&lt;89.5),"Nível 4","Nível 5"))))))</f>
        <v/>
      </c>
      <c r="D24" s="32" t="str">
        <f>IF(Alunos!B24=0,"",('1º Período'!S24*Critérios!$B$28+'2º Período'!S24*Critérios!$D$28+'3º Período'!S24*Critérios!$F$28)/(Critérios!$B$28+Critérios!$D$28+Critérios!$F$28))</f>
        <v/>
      </c>
      <c r="E24" s="23"/>
      <c r="F24" s="23"/>
      <c r="G24" s="23"/>
      <c r="H24" s="23"/>
      <c r="I24" s="23"/>
      <c r="J24" s="23"/>
      <c r="K24" s="23"/>
      <c r="L24" s="22" t="str">
        <f>'5º teste'!E24</f>
        <v/>
      </c>
      <c r="M24" s="22" t="str">
        <f>'6º teste'!E24</f>
        <v/>
      </c>
      <c r="N24" s="22" t="str">
        <f>'Outros 3ºP'!K24</f>
        <v/>
      </c>
      <c r="O24" s="32" t="str">
        <f>IF(OR(Alunos!B24=0,AND(L24="",M24="",N24="")),"",SUMPRODUCT($L$3:$N$3,L24:N24)/SUM($L$3:$N$3))</f>
        <v/>
      </c>
      <c r="P24" s="31" t="str">
        <f>IF(Alunos!B24=0,"",IF(O24="","A preencher",IF(AND(O24&gt;=0,O24&lt;19.5),"Nível 1",IF(AND(O24&gt;=19,O24&lt;49.5),"Nível 2",IF(AND(O24&gt;=49.5,O24&lt;69.5),"Nível 3",IF(AND(O24&gt;=69.5,O24&lt;89.5),"Nível 4","Nível 5"))))))</f>
        <v/>
      </c>
      <c r="Q24" s="95">
        <f t="shared" si="0"/>
        <v>0</v>
      </c>
      <c r="R24" s="175" t="str">
        <f>IF(Alunos!B24=0,"",SUMPRODUCT(E24:K24,$E$3:$K$3)/(3*SUM($E$3:$K$3))*100)</f>
        <v/>
      </c>
      <c r="S24" s="175" t="str">
        <f>IF(Alunos!B24=0,"",R24*SUM($E$3:$K$3)+O24*SUM($L$3:$N$3))</f>
        <v/>
      </c>
      <c r="T24" s="31" t="str">
        <f>IF('1º Período'!T24=0,"",'1º Período'!T24)</f>
        <v/>
      </c>
      <c r="U24" s="31" t="str">
        <f>IF('2º Período'!U24=0,"",'2º Período'!U24)</f>
        <v/>
      </c>
      <c r="V24" s="164"/>
      <c r="W24" s="164"/>
    </row>
    <row r="25" spans="1:23">
      <c r="A25" s="17">
        <f>IF(Alunos!A25=0,"",Alunos!A25)</f>
        <v>22</v>
      </c>
      <c r="B25" s="36" t="str">
        <f>IF(Alunos!B25=0,"",Alunos!B25)</f>
        <v/>
      </c>
      <c r="C25" s="17" t="str">
        <f>IF(Alunos!B25=0,"",IF(Q25&lt;7,"A preencher",IF(AND(D25&gt;=0,D25&lt;19.5),"Nível 1",IF(AND(D25&gt;=19.5,D25&lt;49.5),"Nível 2",IF(AND(D25&gt;=49.5,D25&lt;69.5),"Nível 3",IF(AND(D25&gt;=69.5,D25&lt;89.5),"Nível 4","Nível 5"))))))</f>
        <v/>
      </c>
      <c r="D25" s="33" t="str">
        <f>IF(Alunos!B25=0,"",('1º Período'!S25*Critérios!$B$28+'2º Período'!S25*Critérios!$D$28+'3º Período'!S25*Critérios!$F$28)/(Critérios!$B$28+Critérios!$D$28+Critérios!$F$28))</f>
        <v/>
      </c>
      <c r="E25" s="10"/>
      <c r="F25" s="10"/>
      <c r="G25" s="10"/>
      <c r="H25" s="10"/>
      <c r="I25" s="10"/>
      <c r="J25" s="10"/>
      <c r="K25" s="10"/>
      <c r="L25" s="11" t="str">
        <f>'5º teste'!E25</f>
        <v/>
      </c>
      <c r="M25" s="11" t="str">
        <f>'6º teste'!E25</f>
        <v/>
      </c>
      <c r="N25" s="11" t="str">
        <f>'Outros 3ºP'!K25</f>
        <v/>
      </c>
      <c r="O25" s="33" t="str">
        <f>IF(OR(Alunos!B25=0,AND(L25="",M25="",N25="")),"",SUMPRODUCT($L$3:$N$3,L25:N25)/SUM($L$3:$N$3))</f>
        <v/>
      </c>
      <c r="P25" s="17" t="str">
        <f>IF(Alunos!B25=0,"",IF(O25="","A preencher",IF(AND(O25&gt;=0,O25&lt;19.5),"Nível 1",IF(AND(O25&gt;=19,O25&lt;49.5),"Nível 2",IF(AND(O25&gt;=49.5,O25&lt;69.5),"Nível 3",IF(AND(O25&gt;=69.5,O25&lt;89.5),"Nível 4","Nível 5"))))))</f>
        <v/>
      </c>
      <c r="Q25" s="95">
        <f t="shared" si="0"/>
        <v>0</v>
      </c>
      <c r="R25" s="175" t="str">
        <f>IF(Alunos!B25=0,"",SUMPRODUCT(E25:K25,$E$3:$K$3)/(3*SUM($E$3:$K$3))*100)</f>
        <v/>
      </c>
      <c r="S25" s="175" t="str">
        <f>IF(Alunos!B25=0,"",R25*SUM($E$3:$K$3)+O25*SUM($L$3:$N$3))</f>
        <v/>
      </c>
      <c r="T25" s="17" t="str">
        <f>IF('1º Período'!T25=0,"",'1º Período'!T25)</f>
        <v/>
      </c>
      <c r="U25" s="17" t="str">
        <f>IF('2º Período'!U25=0,"",'2º Período'!U25)</f>
        <v/>
      </c>
      <c r="V25" s="165"/>
      <c r="W25" s="165"/>
    </row>
    <row r="26" spans="1:23">
      <c r="A26" s="18">
        <f>IF(Alunos!A26=0,"",Alunos!A26)</f>
        <v>23</v>
      </c>
      <c r="B26" s="35" t="str">
        <f>IF(Alunos!B26=0,"",Alunos!B26)</f>
        <v/>
      </c>
      <c r="C26" s="31" t="str">
        <f>IF(Alunos!B26=0,"",IF(Q26&lt;7,"A preencher",IF(AND(D26&gt;=0,D26&lt;19.5),"Nível 1",IF(AND(D26&gt;=19.5,D26&lt;49.5),"Nível 2",IF(AND(D26&gt;=49.5,D26&lt;69.5),"Nível 3",IF(AND(D26&gt;=69.5,D26&lt;89.5),"Nível 4","Nível 5"))))))</f>
        <v/>
      </c>
      <c r="D26" s="32" t="str">
        <f>IF(Alunos!B26=0,"",('1º Período'!S26*Critérios!$B$28+'2º Período'!S26*Critérios!$D$28+'3º Período'!S26*Critérios!$F$28)/(Critérios!$B$28+Critérios!$D$28+Critérios!$F$28))</f>
        <v/>
      </c>
      <c r="E26" s="23"/>
      <c r="F26" s="23"/>
      <c r="G26" s="23"/>
      <c r="H26" s="23"/>
      <c r="I26" s="23"/>
      <c r="J26" s="23"/>
      <c r="K26" s="23"/>
      <c r="L26" s="22" t="str">
        <f>'5º teste'!E26</f>
        <v/>
      </c>
      <c r="M26" s="22" t="str">
        <f>'6º teste'!E26</f>
        <v/>
      </c>
      <c r="N26" s="22" t="str">
        <f>'Outros 3ºP'!K26</f>
        <v/>
      </c>
      <c r="O26" s="32" t="str">
        <f>IF(OR(Alunos!B26=0,AND(L26="",M26="",N26="")),"",SUMPRODUCT($L$3:$N$3,L26:N26)/SUM($L$3:$N$3))</f>
        <v/>
      </c>
      <c r="P26" s="31" t="str">
        <f>IF(Alunos!B26=0,"",IF(O26="","A preencher",IF(AND(O26&gt;=0,O26&lt;19.5),"Nível 1",IF(AND(O26&gt;=19,O26&lt;49.5),"Nível 2",IF(AND(O26&gt;=49.5,O26&lt;69.5),"Nível 3",IF(AND(O26&gt;=69.5,O26&lt;89.5),"Nível 4","Nível 5"))))))</f>
        <v/>
      </c>
      <c r="Q26" s="95">
        <f t="shared" si="0"/>
        <v>0</v>
      </c>
      <c r="R26" s="175" t="str">
        <f>IF(Alunos!B26=0,"",SUMPRODUCT(E26:K26,$E$3:$K$3)/(3*SUM($E$3:$K$3))*100)</f>
        <v/>
      </c>
      <c r="S26" s="175" t="str">
        <f>IF(Alunos!B26=0,"",R26*SUM($E$3:$K$3)+O26*SUM($L$3:$N$3))</f>
        <v/>
      </c>
      <c r="T26" s="31" t="str">
        <f>IF('1º Período'!T26=0,"",'1º Período'!T26)</f>
        <v/>
      </c>
      <c r="U26" s="31" t="str">
        <f>IF('2º Período'!U26=0,"",'2º Período'!U26)</f>
        <v/>
      </c>
      <c r="V26" s="164"/>
      <c r="W26" s="164"/>
    </row>
    <row r="27" spans="1:23">
      <c r="A27" s="17">
        <f>IF(Alunos!A27=0,"",Alunos!A27)</f>
        <v>24</v>
      </c>
      <c r="B27" s="36" t="str">
        <f>IF(Alunos!B27=0,"",Alunos!B27)</f>
        <v/>
      </c>
      <c r="C27" s="17" t="str">
        <f>IF(Alunos!B27=0,"",IF(Q27&lt;7,"A preencher",IF(AND(D27&gt;=0,D27&lt;19.5),"Nível 1",IF(AND(D27&gt;=19.5,D27&lt;49.5),"Nível 2",IF(AND(D27&gt;=49.5,D27&lt;69.5),"Nível 3",IF(AND(D27&gt;=69.5,D27&lt;89.5),"Nível 4","Nível 5"))))))</f>
        <v/>
      </c>
      <c r="D27" s="33" t="str">
        <f>IF(Alunos!B27=0,"",('1º Período'!S27*Critérios!$B$28+'2º Período'!S27*Critérios!$D$28+'3º Período'!S27*Critérios!$F$28)/(Critérios!$B$28+Critérios!$D$28+Critérios!$F$28))</f>
        <v/>
      </c>
      <c r="E27" s="10"/>
      <c r="F27" s="10"/>
      <c r="G27" s="10"/>
      <c r="H27" s="10"/>
      <c r="I27" s="10"/>
      <c r="J27" s="10"/>
      <c r="K27" s="10"/>
      <c r="L27" s="11" t="str">
        <f>'5º teste'!E27</f>
        <v/>
      </c>
      <c r="M27" s="11" t="str">
        <f>'6º teste'!E27</f>
        <v/>
      </c>
      <c r="N27" s="11" t="str">
        <f>'Outros 3ºP'!K27</f>
        <v/>
      </c>
      <c r="O27" s="33" t="str">
        <f>IF(OR(Alunos!B27=0,AND(L27="",M27="",N27="")),"",SUMPRODUCT($L$3:$N$3,L27:N27)/SUM($L$3:$N$3))</f>
        <v/>
      </c>
      <c r="P27" s="17" t="str">
        <f>IF(Alunos!B27=0,"",IF(O27="","A preencher",IF(AND(O27&gt;=0,O27&lt;19.5),"Nível 1",IF(AND(O27&gt;=19,O27&lt;49.5),"Nível 2",IF(AND(O27&gt;=49.5,O27&lt;69.5),"Nível 3",IF(AND(O27&gt;=69.5,O27&lt;89.5),"Nível 4","Nível 5"))))))</f>
        <v/>
      </c>
      <c r="Q27" s="95">
        <f t="shared" si="0"/>
        <v>0</v>
      </c>
      <c r="R27" s="175" t="str">
        <f>IF(Alunos!B27=0,"",SUMPRODUCT(E27:K27,$E$3:$K$3)/(3*SUM($E$3:$K$3))*100)</f>
        <v/>
      </c>
      <c r="S27" s="175" t="str">
        <f>IF(Alunos!B27=0,"",R27*SUM($E$3:$K$3)+O27*SUM($L$3:$N$3))</f>
        <v/>
      </c>
      <c r="T27" s="17" t="str">
        <f>IF('1º Período'!T27=0,"",'1º Período'!T27)</f>
        <v/>
      </c>
      <c r="U27" s="17" t="str">
        <f>IF('2º Período'!U27=0,"",'2º Período'!U27)</f>
        <v/>
      </c>
      <c r="V27" s="165"/>
      <c r="W27" s="165"/>
    </row>
    <row r="28" spans="1:23">
      <c r="A28" s="18">
        <f>IF(Alunos!A28=0,"",Alunos!A28)</f>
        <v>25</v>
      </c>
      <c r="B28" s="35" t="str">
        <f>IF(Alunos!B28=0,"",Alunos!B28)</f>
        <v/>
      </c>
      <c r="C28" s="31" t="str">
        <f>IF(Alunos!B28=0,"",IF(Q28&lt;7,"A preencher",IF(AND(D28&gt;=0,D28&lt;19.5),"Nível 1",IF(AND(D28&gt;=19.5,D28&lt;49.5),"Nível 2",IF(AND(D28&gt;=49.5,D28&lt;69.5),"Nível 3",IF(AND(D28&gt;=69.5,D28&lt;89.5),"Nível 4","Nível 5"))))))</f>
        <v/>
      </c>
      <c r="D28" s="32" t="str">
        <f>IF(Alunos!B28=0,"",('1º Período'!S28*Critérios!$B$28+'2º Período'!S28*Critérios!$D$28+'3º Período'!S28*Critérios!$F$28)/(Critérios!$B$28+Critérios!$D$28+Critérios!$F$28))</f>
        <v/>
      </c>
      <c r="E28" s="23"/>
      <c r="F28" s="23"/>
      <c r="G28" s="23"/>
      <c r="H28" s="23"/>
      <c r="I28" s="23"/>
      <c r="J28" s="23"/>
      <c r="K28" s="23"/>
      <c r="L28" s="22" t="str">
        <f>'5º teste'!E28</f>
        <v/>
      </c>
      <c r="M28" s="22" t="str">
        <f>'6º teste'!E28</f>
        <v/>
      </c>
      <c r="N28" s="22" t="str">
        <f>'Outros 3ºP'!K28</f>
        <v/>
      </c>
      <c r="O28" s="32" t="str">
        <f>IF(OR(Alunos!B28=0,AND(L28="",M28="",N28="")),"",SUMPRODUCT($L$3:$N$3,L28:N28)/SUM($L$3:$N$3))</f>
        <v/>
      </c>
      <c r="P28" s="31" t="str">
        <f>IF(Alunos!B28=0,"",IF(O28="","A preencher",IF(AND(O28&gt;=0,O28&lt;19.5),"Nível 1",IF(AND(O28&gt;=19,O28&lt;49.5),"Nível 2",IF(AND(O28&gt;=49.5,O28&lt;69.5),"Nível 3",IF(AND(O28&gt;=69.5,O28&lt;89.5),"Nível 4","Nível 5"))))))</f>
        <v/>
      </c>
      <c r="Q28" s="95">
        <f t="shared" si="0"/>
        <v>0</v>
      </c>
      <c r="R28" s="175" t="str">
        <f>IF(Alunos!B28=0,"",SUMPRODUCT(E28:K28,$E$3:$K$3)/(3*SUM($E$3:$K$3))*100)</f>
        <v/>
      </c>
      <c r="S28" s="175" t="str">
        <f>IF(Alunos!B28=0,"",R28*SUM($E$3:$K$3)+O28*SUM($L$3:$N$3))</f>
        <v/>
      </c>
      <c r="T28" s="31" t="str">
        <f>IF('1º Período'!T28=0,"",'1º Período'!T28)</f>
        <v/>
      </c>
      <c r="U28" s="31" t="str">
        <f>IF('2º Período'!U28=0,"",'2º Período'!U28)</f>
        <v/>
      </c>
      <c r="V28" s="164"/>
      <c r="W28" s="164"/>
    </row>
    <row r="29" spans="1:23">
      <c r="A29" s="17">
        <f>IF(Alunos!A29=0,"",Alunos!A29)</f>
        <v>26</v>
      </c>
      <c r="B29" s="36" t="str">
        <f>IF(Alunos!B29=0,"",Alunos!B29)</f>
        <v/>
      </c>
      <c r="C29" s="17" t="str">
        <f>IF(Alunos!B29=0,"",IF(Q29&lt;7,"A preencher",IF(AND(D29&gt;=0,D29&lt;19.5),"Nível 1",IF(AND(D29&gt;=19.5,D29&lt;49.5),"Nível 2",IF(AND(D29&gt;=49.5,D29&lt;69.5),"Nível 3",IF(AND(D29&gt;=69.5,D29&lt;89.5),"Nível 4","Nível 5"))))))</f>
        <v/>
      </c>
      <c r="D29" s="33" t="str">
        <f>IF(Alunos!B29=0,"",('1º Período'!S29*Critérios!$B$28+'2º Período'!S29*Critérios!$D$28+'3º Período'!S29*Critérios!$F$28)/(Critérios!$B$28+Critérios!$D$28+Critérios!$F$28))</f>
        <v/>
      </c>
      <c r="E29" s="10"/>
      <c r="F29" s="10"/>
      <c r="G29" s="10"/>
      <c r="H29" s="10"/>
      <c r="I29" s="10"/>
      <c r="J29" s="10"/>
      <c r="K29" s="10"/>
      <c r="L29" s="11" t="str">
        <f>'5º teste'!E29</f>
        <v/>
      </c>
      <c r="M29" s="11" t="str">
        <f>'6º teste'!E29</f>
        <v/>
      </c>
      <c r="N29" s="11" t="str">
        <f>'Outros 3ºP'!K29</f>
        <v/>
      </c>
      <c r="O29" s="33" t="str">
        <f>IF(OR(Alunos!B29=0,AND(L29="",M29="",N29="")),"",SUMPRODUCT($L$3:$N$3,L29:N29)/SUM($L$3:$N$3))</f>
        <v/>
      </c>
      <c r="P29" s="17" t="str">
        <f>IF(Alunos!B29=0,"",IF(O29="","A preencher",IF(AND(O29&gt;=0,O29&lt;19.5),"Nível 1",IF(AND(O29&gt;=19,O29&lt;49.5),"Nível 2",IF(AND(O29&gt;=49.5,O29&lt;69.5),"Nível 3",IF(AND(O29&gt;=69.5,O29&lt;89.5),"Nível 4","Nível 5"))))))</f>
        <v/>
      </c>
      <c r="Q29" s="95">
        <f t="shared" si="0"/>
        <v>0</v>
      </c>
      <c r="R29" s="175" t="str">
        <f>IF(Alunos!B29=0,"",SUMPRODUCT(E29:K29,$E$3:$K$3)/(3*SUM($E$3:$K$3))*100)</f>
        <v/>
      </c>
      <c r="S29" s="175" t="str">
        <f>IF(Alunos!B29=0,"",R29*SUM($E$3:$K$3)+O29*SUM($L$3:$N$3))</f>
        <v/>
      </c>
      <c r="T29" s="17" t="str">
        <f>IF('1º Período'!T29=0,"",'1º Período'!T29)</f>
        <v/>
      </c>
      <c r="U29" s="17" t="str">
        <f>IF('2º Período'!U29=0,"",'2º Período'!U29)</f>
        <v/>
      </c>
      <c r="V29" s="165"/>
      <c r="W29" s="165"/>
    </row>
    <row r="30" spans="1:23">
      <c r="A30" s="18">
        <f>IF(Alunos!A30=0,"",Alunos!A30)</f>
        <v>27</v>
      </c>
      <c r="B30" s="35" t="str">
        <f>IF(Alunos!B30=0,"",Alunos!B30)</f>
        <v/>
      </c>
      <c r="C30" s="31" t="str">
        <f>IF(Alunos!B30=0,"",IF(Q30&lt;7,"A preencher",IF(AND(D30&gt;=0,D30&lt;19.5),"Nível 1",IF(AND(D30&gt;=19.5,D30&lt;49.5),"Nível 2",IF(AND(D30&gt;=49.5,D30&lt;69.5),"Nível 3",IF(AND(D30&gt;=69.5,D30&lt;89.5),"Nível 4","Nível 5"))))))</f>
        <v/>
      </c>
      <c r="D30" s="32" t="str">
        <f>IF(Alunos!B30=0,"",('1º Período'!S30*Critérios!$B$28+'2º Período'!S30*Critérios!$D$28+'3º Período'!S30*Critérios!$F$28)/(Critérios!$B$28+Critérios!$D$28+Critérios!$F$28))</f>
        <v/>
      </c>
      <c r="E30" s="23"/>
      <c r="F30" s="23"/>
      <c r="G30" s="23"/>
      <c r="H30" s="23"/>
      <c r="I30" s="23"/>
      <c r="J30" s="23"/>
      <c r="K30" s="23"/>
      <c r="L30" s="22" t="str">
        <f>'5º teste'!E30</f>
        <v/>
      </c>
      <c r="M30" s="22" t="str">
        <f>'6º teste'!E30</f>
        <v/>
      </c>
      <c r="N30" s="22" t="str">
        <f>'Outros 3ºP'!K30</f>
        <v/>
      </c>
      <c r="O30" s="32" t="str">
        <f>IF(OR(Alunos!B30=0,AND(L30="",M30="",N30="")),"",SUMPRODUCT($L$3:$N$3,L30:N30)/SUM($L$3:$N$3))</f>
        <v/>
      </c>
      <c r="P30" s="31" t="str">
        <f>IF(Alunos!B30=0,"",IF(O30="","A preencher",IF(AND(O30&gt;=0,O30&lt;19.5),"Nível 1",IF(AND(O30&gt;=19,O30&lt;49.5),"Nível 2",IF(AND(O30&gt;=49.5,O30&lt;69.5),"Nível 3",IF(AND(O30&gt;=69.5,O30&lt;89.5),"Nível 4","Nível 5"))))))</f>
        <v/>
      </c>
      <c r="Q30" s="95">
        <f t="shared" si="0"/>
        <v>0</v>
      </c>
      <c r="R30" s="175" t="str">
        <f>IF(Alunos!B30=0,"",SUMPRODUCT(E30:K30,$E$3:$K$3)/(3*SUM($E$3:$K$3))*100)</f>
        <v/>
      </c>
      <c r="S30" s="175" t="str">
        <f>IF(Alunos!B30=0,"",R30*SUM($E$3:$K$3)+O30*SUM($L$3:$N$3))</f>
        <v/>
      </c>
      <c r="T30" s="31" t="str">
        <f>IF('1º Período'!T30=0,"",'1º Período'!T30)</f>
        <v/>
      </c>
      <c r="U30" s="31" t="str">
        <f>IF('2º Período'!U30=0,"",'2º Período'!U30)</f>
        <v/>
      </c>
      <c r="V30" s="164"/>
      <c r="W30" s="164"/>
    </row>
    <row r="31" spans="1:23">
      <c r="A31" s="44">
        <f>IF(Alunos!A31=0,"",Alunos!A31)</f>
        <v>28</v>
      </c>
      <c r="B31" s="38" t="str">
        <f>IF(Alunos!B31=0,"",Alunos!B31)</f>
        <v/>
      </c>
      <c r="C31" s="17" t="str">
        <f>IF(Alunos!B31=0,"",IF(Q31&lt;7,"A preencher",IF(AND(D31&gt;=0,D31&lt;19.5),"Nível 1",IF(AND(D31&gt;=19.5,D31&lt;49.5),"Nível 2",IF(AND(D31&gt;=49.5,D31&lt;69.5),"Nível 3",IF(AND(D31&gt;=69.5,D31&lt;89.5),"Nível 4","Nível 5"))))))</f>
        <v/>
      </c>
      <c r="D31" s="33" t="str">
        <f>IF(Alunos!B31=0,"",('1º Período'!S31*Critérios!$B$28+'2º Período'!S31*Critérios!$D$28+'3º Período'!S31*Critérios!$F$28)/(Critérios!$B$28+Critérios!$D$28+Critérios!$F$28))</f>
        <v/>
      </c>
      <c r="E31" s="28"/>
      <c r="F31" s="28"/>
      <c r="G31" s="28"/>
      <c r="H31" s="28"/>
      <c r="I31" s="28"/>
      <c r="J31" s="28"/>
      <c r="K31" s="28"/>
      <c r="L31" s="42" t="str">
        <f>'5º teste'!E31</f>
        <v/>
      </c>
      <c r="M31" s="42" t="str">
        <f>'6º teste'!E31</f>
        <v/>
      </c>
      <c r="N31" s="42" t="str">
        <f>'Outros 3ºP'!K31</f>
        <v/>
      </c>
      <c r="O31" s="33" t="str">
        <f>IF(OR(Alunos!B31=0,AND(L31="",M31="",N31="")),"",SUMPRODUCT($L$3:$N$3,L31:N31)/SUM($L$3:$N$3))</f>
        <v/>
      </c>
      <c r="P31" s="17" t="str">
        <f>IF(Alunos!B31=0,"",IF(O31="","A preencher",IF(AND(O31&gt;=0,O31&lt;19.5),"Nível 1",IF(AND(O31&gt;=19,O31&lt;49.5),"Nível 2",IF(AND(O31&gt;=49.5,O31&lt;69.5),"Nível 3",IF(AND(O31&gt;=69.5,O31&lt;89.5),"Nível 4","Nível 5"))))))</f>
        <v/>
      </c>
      <c r="Q31" s="95">
        <f t="shared" si="0"/>
        <v>0</v>
      </c>
      <c r="R31" s="175" t="str">
        <f>IF(Alunos!B31=0,"",SUMPRODUCT(E31:K31,$E$3:$K$3)/(3*SUM($E$3:$K$3))*100)</f>
        <v/>
      </c>
      <c r="S31" s="175" t="str">
        <f>IF(Alunos!B31=0,"",R31*SUM($E$3:$K$3)+O31*SUM($L$3:$N$3))</f>
        <v/>
      </c>
      <c r="T31" s="17" t="str">
        <f>IF('1º Período'!T31=0,"",'1º Período'!T31)</f>
        <v/>
      </c>
      <c r="U31" s="17" t="str">
        <f>IF('2º Período'!U31=0,"",'2º Período'!U31)</f>
        <v/>
      </c>
      <c r="V31" s="165"/>
      <c r="W31" s="165"/>
    </row>
    <row r="32" spans="1:23">
      <c r="A32" s="372" t="s">
        <v>17</v>
      </c>
      <c r="B32" s="372"/>
      <c r="C32" s="27" t="e">
        <f>(J32+L32+N32)/(J32+L32+N32+F32+H32)</f>
        <v>#DIV/0!</v>
      </c>
      <c r="D32" s="43" t="s">
        <v>12</v>
      </c>
      <c r="E32" s="13" t="s">
        <v>18</v>
      </c>
      <c r="F32" s="14">
        <f>COUNTIF(C4:C31,"=Nível 1")</f>
        <v>0</v>
      </c>
      <c r="G32" s="46" t="s">
        <v>19</v>
      </c>
      <c r="H32" s="14">
        <f>COUNTIF(C4:C31,"=Nível 2")</f>
        <v>0</v>
      </c>
      <c r="I32" s="47" t="s">
        <v>20</v>
      </c>
      <c r="J32" s="16">
        <f>COUNTIF(C4:C31,"=Nível 3")</f>
        <v>0</v>
      </c>
      <c r="K32" s="47" t="s">
        <v>21</v>
      </c>
      <c r="L32" s="16">
        <f>COUNTIF(C4:C31,"=Nível 4")</f>
        <v>0</v>
      </c>
      <c r="M32" s="47" t="s">
        <v>22</v>
      </c>
      <c r="N32" s="16">
        <f>COUNTIF(C4:C31,"=Nível 5")</f>
        <v>0</v>
      </c>
      <c r="Q32" s="96"/>
      <c r="R32" s="96"/>
      <c r="S32" s="96"/>
      <c r="T32" s="8"/>
      <c r="U32" s="8"/>
      <c r="V32" s="8"/>
      <c r="W32" s="8"/>
    </row>
    <row r="33" spans="1:23" ht="12.75" customHeight="1">
      <c r="A33" s="370" t="s">
        <v>27</v>
      </c>
      <c r="B33" s="370"/>
      <c r="C33" s="27" t="e">
        <f>(J33+L33+N33)/(J33+L33+N33+F33+H33)</f>
        <v>#DIV/0!</v>
      </c>
      <c r="D33" s="52" t="s">
        <v>56</v>
      </c>
      <c r="E33" s="58" t="s">
        <v>18</v>
      </c>
      <c r="F33" s="59">
        <f>COUNTIF(P4:P31,"=Nível 1")</f>
        <v>0</v>
      </c>
      <c r="G33" s="54" t="s">
        <v>19</v>
      </c>
      <c r="H33" s="59">
        <f>COUNTIF(P4:P31,"=Nível 2")</f>
        <v>0</v>
      </c>
      <c r="I33" s="56" t="s">
        <v>20</v>
      </c>
      <c r="J33" s="57">
        <f>COUNTIF(P4:P31,"=Nível 3")</f>
        <v>0</v>
      </c>
      <c r="K33" s="56" t="s">
        <v>21</v>
      </c>
      <c r="L33" s="57">
        <f>COUNTIF(P4:P31,"=Nível 4")</f>
        <v>0</v>
      </c>
      <c r="M33" s="56" t="s">
        <v>22</v>
      </c>
      <c r="N33" s="57">
        <f>COUNTIF(P4:P31,"=Nível 5")</f>
        <v>0</v>
      </c>
      <c r="Q33" s="96"/>
      <c r="R33" s="96"/>
      <c r="S33" s="96"/>
      <c r="T33" s="8"/>
      <c r="U33" s="8"/>
      <c r="V33" s="8"/>
      <c r="W33" s="8"/>
    </row>
    <row r="34" spans="1:23">
      <c r="B34" s="45"/>
      <c r="Q34" s="96"/>
      <c r="R34" s="96"/>
      <c r="S34" s="96"/>
      <c r="T34" s="8"/>
      <c r="U34" s="8"/>
      <c r="V34" s="8"/>
      <c r="W34" s="8"/>
    </row>
    <row r="35" spans="1:23" ht="13.5" thickBot="1">
      <c r="O35" s="8"/>
      <c r="P35" s="8" t="s">
        <v>130</v>
      </c>
    </row>
    <row r="36" spans="1:23" ht="13.5" thickBot="1">
      <c r="N36" s="237" t="s">
        <v>128</v>
      </c>
      <c r="O36" s="238" t="s">
        <v>55</v>
      </c>
      <c r="P36" s="239">
        <f>COUNT(V4:V31)</f>
        <v>0</v>
      </c>
    </row>
    <row r="37" spans="1:23" ht="13.5" thickBot="1">
      <c r="N37" s="240" t="s">
        <v>129</v>
      </c>
      <c r="O37" s="241" t="e">
        <f>(P37*100)/P36</f>
        <v>#DIV/0!</v>
      </c>
      <c r="P37" s="242">
        <f>COUNTIF(V4:V31,"&lt;3")</f>
        <v>0</v>
      </c>
    </row>
    <row r="38" spans="1:23" ht="13.5" thickBot="1">
      <c r="N38" s="243" t="s">
        <v>20</v>
      </c>
      <c r="O38" s="244" t="e">
        <f>(P38*100)/P36</f>
        <v>#DIV/0!</v>
      </c>
      <c r="P38" s="239">
        <f>COUNTIF(V4:V31,"3")</f>
        <v>0</v>
      </c>
    </row>
    <row r="39" spans="1:23" ht="13.5" thickBot="1">
      <c r="N39" s="245" t="s">
        <v>21</v>
      </c>
      <c r="O39" s="246" t="e">
        <f>(P39*100)/P36</f>
        <v>#DIV/0!</v>
      </c>
      <c r="P39" s="247">
        <f>COUNTIF(V4:V31,"4")</f>
        <v>0</v>
      </c>
    </row>
    <row r="40" spans="1:23" ht="13.5" thickBot="1">
      <c r="N40" s="248" t="s">
        <v>22</v>
      </c>
      <c r="O40" s="249" t="e">
        <f>(P40*100)/P36</f>
        <v>#DIV/0!</v>
      </c>
      <c r="P40" s="250">
        <f>COUNTIF(V4:V31,"5")</f>
        <v>0</v>
      </c>
    </row>
  </sheetData>
  <sheetProtection password="D16F" sheet="1" objects="1" scenarios="1" selectLockedCells="1"/>
  <mergeCells count="15">
    <mergeCell ref="W1:W3"/>
    <mergeCell ref="S1:S3"/>
    <mergeCell ref="Q1:Q3"/>
    <mergeCell ref="A33:B33"/>
    <mergeCell ref="L1:N1"/>
    <mergeCell ref="E1:K1"/>
    <mergeCell ref="A1:B1"/>
    <mergeCell ref="A2:B2"/>
    <mergeCell ref="C1:D2"/>
    <mergeCell ref="A32:B32"/>
    <mergeCell ref="O1:P2"/>
    <mergeCell ref="V1:V3"/>
    <mergeCell ref="T1:T3"/>
    <mergeCell ref="U1:U3"/>
    <mergeCell ref="R1:R3"/>
  </mergeCells>
  <phoneticPr fontId="3" type="noConversion"/>
  <conditionalFormatting sqref="P4:P31 C4:C31 T4:W31">
    <cfRule type="cellIs" dxfId="121" priority="3" stopIfTrue="1" operator="equal">
      <formula>"Nível 2"</formula>
    </cfRule>
    <cfRule type="cellIs" dxfId="120" priority="4" stopIfTrue="1" operator="equal">
      <formula>"Nível 1"</formula>
    </cfRule>
  </conditionalFormatting>
  <conditionalFormatting sqref="O4:O31 Q4:Q31">
    <cfRule type="cellIs" dxfId="119" priority="5" stopIfTrue="1" operator="lessThan">
      <formula>49.5</formula>
    </cfRule>
  </conditionalFormatting>
  <conditionalFormatting sqref="C32:C33">
    <cfRule type="cellIs" dxfId="118" priority="6" stopIfTrue="1" operator="lessThan">
      <formula>0.5</formula>
    </cfRule>
  </conditionalFormatting>
  <conditionalFormatting sqref="B6 B8 B10 B12 B14 B16 B18 B20 B22 B24 B26 B28 B30 B4">
    <cfRule type="cellIs" dxfId="117" priority="7" stopIfTrue="1" operator="equal">
      <formula>0</formula>
    </cfRule>
  </conditionalFormatting>
  <conditionalFormatting sqref="B7 B9 B11 B13 B15 B17 B19 B21 B23 B25 B27 B29 B31 B5">
    <cfRule type="cellIs" dxfId="116" priority="8" stopIfTrue="1" operator="equal">
      <formula>0</formula>
    </cfRule>
  </conditionalFormatting>
  <conditionalFormatting sqref="D4:D31">
    <cfRule type="cellIs" dxfId="115" priority="9" stopIfTrue="1" operator="lessThan">
      <formula>49.5</formula>
    </cfRule>
  </conditionalFormatting>
  <conditionalFormatting sqref="R4:S31">
    <cfRule type="cellIs" dxfId="114" priority="10" stopIfTrue="1" operator="lessThan">
      <formula>49.5</formula>
    </cfRule>
  </conditionalFormatting>
  <conditionalFormatting sqref="R4:R31">
    <cfRule type="cellIs" dxfId="113" priority="2" stopIfTrue="1" operator="lessThan">
      <formula>49.5</formula>
    </cfRule>
  </conditionalFormatting>
  <conditionalFormatting sqref="R4:R31">
    <cfRule type="cellIs" dxfId="112" priority="1" stopIfTrue="1" operator="lessThan">
      <formula>49.5</formula>
    </cfRule>
  </conditionalFormatting>
  <dataValidations count="4">
    <dataValidation type="whole" allowBlank="1" showInputMessage="1" showErrorMessage="1" errorTitle="Pontuação não permitida" error="Deve ser inserida uma classificação entre 0 e 100" promptTitle="Pontuação dos testes" prompt="Deve ser inserida uma_x000a_classificação entre 0 e 100" sqref="L4:M31">
      <formula1>0</formula1>
      <formula2>100</formula2>
    </dataValidation>
    <dataValidation type="whole" allowBlank="1" showInputMessage="1" showErrorMessage="1" promptTitle="Não preencher" prompt="Esta coluna deve ser preenchida na Folha de cálculo &quot;Outros 1ºP&quot;" sqref="N4:N31">
      <formula1>0</formula1>
      <formula2>100</formula2>
    </dataValidation>
    <dataValidation type="whole" allowBlank="1" showInputMessage="1" showErrorMessage="1" errorTitle="Classificação" error="A Classificação situa-se entre 0 e 3" promptTitle="Atitudes e Valores" prompt="0 = Não Revela_x000a_1 = Revela Pouco_x000a_2 = Revela_x000a_3 = Revela Claramente" sqref="E14:K31">
      <formula1>0</formula1>
      <formula2>3</formula2>
    </dataValidation>
    <dataValidation type="whole" allowBlank="1" showInputMessage="1" showErrorMessage="1" errorTitle="Classificação" error="CLassificação entre 0 e 3" promptTitle="Atitudes e Valores" prompt="0 = Não Revela_x000a_1 = Revela Pouco_x000a_2 = Revela_x000a_3 = Revela Claramente" sqref="E4:K13">
      <formula1>0</formula1>
      <formula2>3</formula2>
    </dataValidation>
  </dataValidations>
  <hyperlinks>
    <hyperlink ref="A1" location="Índice!A1" display="Voltar ao Índice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6" firstPageNumber="0" orientation="landscape" horizontalDpi="300" verticalDpi="300" r:id="rId1"/>
  <headerFooter alignWithMargins="0">
    <oddHeader>&amp;L&amp;12&amp;F&amp;R&amp;12&amp;A</oddHeader>
    <oddFooter>&amp;L&amp;D / &amp;T&amp;REBI Eixo</oddFooter>
  </headerFooter>
  <ignoredErrors>
    <ignoredError sqref="U4:U31 T4:T31" unlockedFormula="1"/>
  </ignoredError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workbookViewId="0">
      <selection sqref="A1:B1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ref="D5:D31" si="1">E5</f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>IF(OR(F3=0,$D$33=0),"",SUM(F4:F31)/F3/$D$33)</f>
        <v/>
      </c>
      <c r="G32" s="91" t="str">
        <f t="shared" ref="G32:AZ32" si="2">IF(OR(G3=0,$D$33=0),"",SUM(G4:G31)/G3/$D$33)</f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>IF(OR(BA3=0,$D$33=0),"",SUM(BA4:BA31)/BA3/$D$33)</f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>IF(OR(F3=0,$D$33=0),"",COUNTIF(F4:F31,"&gt;0")/$D$33)</f>
        <v/>
      </c>
      <c r="G33" s="91" t="str">
        <f t="shared" ref="G33:BA33" si="3">IF(OR(G3=0,$D$33=0),"",COUNTIF(G4:G31,"&gt;0")/$D$33)</f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>IF(OR(F3=0,$D$33=0),"",COUNTIF(F4:F31,F3)/$D$33)</f>
        <v/>
      </c>
      <c r="G34" s="91" t="str">
        <f t="shared" ref="G34:BA34" si="4">IF(OR(G3=0,$D$33=0),"",COUNTIF(G4:G31,G3)/$D$33)</f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>IF(F2=0,"",F2)</f>
        <v/>
      </c>
      <c r="G37" s="82" t="str">
        <f>IF(G2=0,"",G2)</f>
        <v/>
      </c>
      <c r="H37" s="82" t="str">
        <f t="shared" ref="H37:BA37" si="5">IF(H2=0,"",H2)</f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CEE6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111" priority="1" stopIfTrue="1" operator="lessThan">
      <formula>0.495</formula>
    </cfRule>
  </conditionalFormatting>
  <conditionalFormatting sqref="D34">
    <cfRule type="cellIs" dxfId="110" priority="2" stopIfTrue="1" operator="lessThan">
      <formula>0.5</formula>
    </cfRule>
  </conditionalFormatting>
  <conditionalFormatting sqref="D32">
    <cfRule type="cellIs" dxfId="109" priority="3" stopIfTrue="1" operator="lessThan">
      <formula>$D$33/2</formula>
    </cfRule>
  </conditionalFormatting>
  <conditionalFormatting sqref="C3:C31">
    <cfRule type="cellIs" dxfId="108" priority="4" stopIfTrue="1" operator="lessThan">
      <formula>50</formula>
    </cfRule>
  </conditionalFormatting>
  <conditionalFormatting sqref="B4:B31">
    <cfRule type="cellIs" dxfId="107" priority="5" stopIfTrue="1" operator="equal">
      <formula>0</formula>
    </cfRule>
  </conditionalFormatting>
  <conditionalFormatting sqref="D4:E31">
    <cfRule type="cellIs" dxfId="106" priority="6" stopIfTrue="1" operator="greaterThan">
      <formula>49.5</formula>
    </cfRule>
  </conditionalFormatting>
  <conditionalFormatting sqref="D38:D57">
    <cfRule type="cellIs" dxfId="105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ignoredErrors>
    <ignoredError sqref="D7:D31 D5 D6 D4" evalError="1" unlockedFormula="1"/>
    <ignoredError sqref="D3:E3" evalError="1"/>
  </ignoredError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workbookViewId="0">
      <selection activeCell="F3" sqref="F3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 t="shared" ref="D4:D31" si="1"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si="1"/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 t="shared" ref="F32:BA32" si="2">IF(OR(F3=0,$D$33=0),"",SUM(F4:F31)/F3/$D$33)</f>
        <v/>
      </c>
      <c r="G32" s="91" t="str">
        <f t="shared" si="2"/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 t="shared" si="2"/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 t="shared" ref="F33:BA33" si="3">IF(OR(F3=0,$D$33=0),"",COUNTIF(F4:F31,"&gt;0")/$D$33)</f>
        <v/>
      </c>
      <c r="G33" s="91" t="str">
        <f t="shared" si="3"/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 t="shared" ref="F34:BA34" si="4">IF(OR(F3=0,$D$33=0),"",COUNTIF(F4:F31,F3)/$D$33)</f>
        <v/>
      </c>
      <c r="G34" s="91" t="str">
        <f t="shared" si="4"/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 t="shared" ref="F37:BA37" si="5">IF(F2=0,"",F2)</f>
        <v/>
      </c>
      <c r="G37" s="82" t="str">
        <f t="shared" si="5"/>
        <v/>
      </c>
      <c r="H37" s="82" t="str">
        <f t="shared" si="5"/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F759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104" priority="1" stopIfTrue="1" operator="lessThan">
      <formula>0.495</formula>
    </cfRule>
  </conditionalFormatting>
  <conditionalFormatting sqref="D34">
    <cfRule type="cellIs" dxfId="103" priority="2" stopIfTrue="1" operator="lessThan">
      <formula>0.5</formula>
    </cfRule>
  </conditionalFormatting>
  <conditionalFormatting sqref="D32">
    <cfRule type="cellIs" dxfId="102" priority="3" stopIfTrue="1" operator="lessThan">
      <formula>$D$33/2</formula>
    </cfRule>
  </conditionalFormatting>
  <conditionalFormatting sqref="C3:C31">
    <cfRule type="cellIs" dxfId="101" priority="4" stopIfTrue="1" operator="lessThan">
      <formula>50</formula>
    </cfRule>
  </conditionalFormatting>
  <conditionalFormatting sqref="B4:B31">
    <cfRule type="cellIs" dxfId="100" priority="5" stopIfTrue="1" operator="equal">
      <formula>0</formula>
    </cfRule>
  </conditionalFormatting>
  <conditionalFormatting sqref="D4:E31">
    <cfRule type="cellIs" dxfId="99" priority="6" stopIfTrue="1" operator="greaterThan">
      <formula>49.5</formula>
    </cfRule>
  </conditionalFormatting>
  <conditionalFormatting sqref="D38:D57">
    <cfRule type="cellIs" dxfId="98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workbookViewId="0">
      <selection activeCell="F3" sqref="F3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 t="shared" ref="D4:D31" si="1"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si="1"/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 t="shared" ref="F32:BA32" si="2">IF(OR(F3=0,$D$33=0),"",SUM(F4:F31)/F3/$D$33)</f>
        <v/>
      </c>
      <c r="G32" s="91" t="str">
        <f t="shared" si="2"/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 t="shared" si="2"/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 t="shared" ref="F33:BA33" si="3">IF(OR(F3=0,$D$33=0),"",COUNTIF(F4:F31,"&gt;0")/$D$33)</f>
        <v/>
      </c>
      <c r="G33" s="91" t="str">
        <f t="shared" si="3"/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 t="shared" ref="F34:BA34" si="4">IF(OR(F3=0,$D$33=0),"",COUNTIF(F4:F31,F3)/$D$33)</f>
        <v/>
      </c>
      <c r="G34" s="91" t="str">
        <f t="shared" si="4"/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 t="shared" ref="F37:BA37" si="5">IF(F2=0,"",F2)</f>
        <v/>
      </c>
      <c r="G37" s="82" t="str">
        <f t="shared" si="5"/>
        <v/>
      </c>
      <c r="H37" s="82" t="str">
        <f t="shared" si="5"/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F759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97" priority="1" stopIfTrue="1" operator="lessThan">
      <formula>0.495</formula>
    </cfRule>
  </conditionalFormatting>
  <conditionalFormatting sqref="D34">
    <cfRule type="cellIs" dxfId="96" priority="2" stopIfTrue="1" operator="lessThan">
      <formula>0.5</formula>
    </cfRule>
  </conditionalFormatting>
  <conditionalFormatting sqref="D32">
    <cfRule type="cellIs" dxfId="95" priority="3" stopIfTrue="1" operator="lessThan">
      <formula>$D$33/2</formula>
    </cfRule>
  </conditionalFormatting>
  <conditionalFormatting sqref="C3:C31">
    <cfRule type="cellIs" dxfId="94" priority="4" stopIfTrue="1" operator="lessThan">
      <formula>50</formula>
    </cfRule>
  </conditionalFormatting>
  <conditionalFormatting sqref="B4:B31">
    <cfRule type="cellIs" dxfId="93" priority="5" stopIfTrue="1" operator="equal">
      <formula>0</formula>
    </cfRule>
  </conditionalFormatting>
  <conditionalFormatting sqref="D4:E31">
    <cfRule type="cellIs" dxfId="92" priority="6" stopIfTrue="1" operator="greaterThan">
      <formula>49.5</formula>
    </cfRule>
  </conditionalFormatting>
  <conditionalFormatting sqref="D38:D57">
    <cfRule type="cellIs" dxfId="91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3" enableFormatConditionsCalculation="0">
    <tabColor indexed="40"/>
  </sheetPr>
  <dimension ref="A1:I28"/>
  <sheetViews>
    <sheetView showGridLines="0" showRowColHeaders="0" topLeftCell="A8" workbookViewId="0">
      <selection sqref="A1:B1"/>
    </sheetView>
  </sheetViews>
  <sheetFormatPr defaultRowHeight="12.75"/>
  <cols>
    <col min="1" max="8" width="13.5703125" style="61" customWidth="1"/>
    <col min="9" max="16384" width="9.140625" style="61"/>
  </cols>
  <sheetData>
    <row r="1" spans="1:9" ht="13.5" thickBot="1">
      <c r="A1" s="299" t="s">
        <v>53</v>
      </c>
      <c r="B1" s="299"/>
      <c r="C1" s="60"/>
    </row>
    <row r="2" spans="1:9" ht="15.75" customHeight="1" thickBot="1">
      <c r="A2" s="306" t="s">
        <v>68</v>
      </c>
      <c r="B2" s="307"/>
      <c r="C2" s="307"/>
      <c r="D2" s="307"/>
      <c r="E2" s="307"/>
      <c r="F2" s="307"/>
      <c r="G2" s="307"/>
      <c r="H2" s="307"/>
      <c r="I2" s="308"/>
    </row>
    <row r="3" spans="1:9" ht="15.75" customHeight="1" thickBot="1">
      <c r="A3" s="287" t="s">
        <v>57</v>
      </c>
      <c r="B3" s="309"/>
      <c r="C3" s="309"/>
      <c r="D3" s="309"/>
      <c r="E3" s="309"/>
      <c r="F3" s="309"/>
      <c r="G3" s="309"/>
      <c r="H3" s="309"/>
      <c r="I3" s="310"/>
    </row>
    <row r="4" spans="1:9" ht="26.25" customHeight="1" thickBot="1">
      <c r="A4" s="300" t="s">
        <v>58</v>
      </c>
      <c r="B4" s="301"/>
      <c r="C4" s="302"/>
      <c r="D4" s="319" t="s">
        <v>59</v>
      </c>
      <c r="E4" s="319"/>
      <c r="F4" s="319"/>
      <c r="G4" s="99" t="s">
        <v>58</v>
      </c>
      <c r="H4" s="311" t="s">
        <v>60</v>
      </c>
      <c r="I4" s="312"/>
    </row>
    <row r="5" spans="1:9" ht="24.75" customHeight="1" thickBot="1">
      <c r="A5" s="288" t="s">
        <v>61</v>
      </c>
      <c r="B5" s="288"/>
      <c r="C5" s="98" t="s">
        <v>69</v>
      </c>
      <c r="D5" s="296" t="s">
        <v>78</v>
      </c>
      <c r="E5" s="296"/>
      <c r="F5" s="296"/>
      <c r="G5" s="272">
        <v>0.04</v>
      </c>
      <c r="H5" s="313">
        <f>SUM(G5:G11)</f>
        <v>0.39999999999999997</v>
      </c>
      <c r="I5" s="314"/>
    </row>
    <row r="6" spans="1:9" ht="24.75" customHeight="1" thickBot="1">
      <c r="A6" s="288"/>
      <c r="B6" s="288"/>
      <c r="C6" s="98" t="s">
        <v>6</v>
      </c>
      <c r="D6" s="296" t="s">
        <v>79</v>
      </c>
      <c r="E6" s="296"/>
      <c r="F6" s="296"/>
      <c r="G6" s="272">
        <v>0.08</v>
      </c>
      <c r="H6" s="315"/>
      <c r="I6" s="316"/>
    </row>
    <row r="7" spans="1:9" ht="24.75" customHeight="1" thickBot="1">
      <c r="A7" s="288"/>
      <c r="B7" s="288"/>
      <c r="C7" s="98" t="s">
        <v>9</v>
      </c>
      <c r="D7" s="296" t="s">
        <v>80</v>
      </c>
      <c r="E7" s="296"/>
      <c r="F7" s="296"/>
      <c r="G7" s="272">
        <v>0.04</v>
      </c>
      <c r="H7" s="315"/>
      <c r="I7" s="316"/>
    </row>
    <row r="8" spans="1:9" ht="24.75" customHeight="1" thickBot="1">
      <c r="A8" s="288"/>
      <c r="B8" s="288"/>
      <c r="C8" s="98" t="s">
        <v>7</v>
      </c>
      <c r="D8" s="296" t="s">
        <v>62</v>
      </c>
      <c r="E8" s="296"/>
      <c r="F8" s="296"/>
      <c r="G8" s="272">
        <v>0.08</v>
      </c>
      <c r="H8" s="315"/>
      <c r="I8" s="316"/>
    </row>
    <row r="9" spans="1:9" ht="24.75" customHeight="1" thickBot="1">
      <c r="A9" s="292" t="s">
        <v>63</v>
      </c>
      <c r="B9" s="292"/>
      <c r="C9" s="292"/>
      <c r="D9" s="296" t="s">
        <v>64</v>
      </c>
      <c r="E9" s="296"/>
      <c r="F9" s="296"/>
      <c r="G9" s="272">
        <v>0.04</v>
      </c>
      <c r="H9" s="315"/>
      <c r="I9" s="316"/>
    </row>
    <row r="10" spans="1:9" ht="24.75" customHeight="1" thickBot="1">
      <c r="A10" s="293" t="s">
        <v>65</v>
      </c>
      <c r="B10" s="293"/>
      <c r="C10" s="293"/>
      <c r="D10" s="296" t="s">
        <v>66</v>
      </c>
      <c r="E10" s="296"/>
      <c r="F10" s="296"/>
      <c r="G10" s="272">
        <v>0.08</v>
      </c>
      <c r="H10" s="315"/>
      <c r="I10" s="316"/>
    </row>
    <row r="11" spans="1:9" ht="24.75" customHeight="1" thickBot="1">
      <c r="A11" s="292" t="s">
        <v>8</v>
      </c>
      <c r="B11" s="292"/>
      <c r="C11" s="292"/>
      <c r="D11" s="296" t="s">
        <v>67</v>
      </c>
      <c r="E11" s="296"/>
      <c r="F11" s="296"/>
      <c r="G11" s="272">
        <v>0.04</v>
      </c>
      <c r="H11" s="317"/>
      <c r="I11" s="318"/>
    </row>
    <row r="12" spans="1:9" ht="21.75" customHeight="1" thickBot="1">
      <c r="A12" s="303" t="s">
        <v>70</v>
      </c>
      <c r="B12" s="304"/>
      <c r="C12" s="304"/>
      <c r="D12" s="304"/>
      <c r="E12" s="304"/>
      <c r="F12" s="304"/>
      <c r="G12" s="305"/>
      <c r="H12" s="290">
        <f>1-H5</f>
        <v>0.60000000000000009</v>
      </c>
      <c r="I12" s="291"/>
    </row>
    <row r="13" spans="1:9" ht="21.75" customHeight="1" thickBot="1">
      <c r="A13" s="320" t="s">
        <v>77</v>
      </c>
      <c r="B13" s="320"/>
      <c r="C13" s="320"/>
      <c r="D13" s="320"/>
      <c r="E13" s="320"/>
      <c r="F13" s="320"/>
      <c r="G13" s="320"/>
      <c r="H13" s="297"/>
      <c r="I13" s="298"/>
    </row>
    <row r="14" spans="1:9" ht="15.75" customHeight="1" thickBot="1">
      <c r="A14" s="294" t="s">
        <v>71</v>
      </c>
      <c r="B14" s="294"/>
      <c r="C14" s="294"/>
      <c r="D14" s="294"/>
      <c r="E14" s="294"/>
      <c r="F14" s="294"/>
      <c r="G14" s="294"/>
      <c r="H14" s="295"/>
      <c r="I14" s="289" t="str">
        <f>IF(SUM(A16:H16)=H12-H13,"Pesos correctos","Pesos errados")</f>
        <v>Pesos errados</v>
      </c>
    </row>
    <row r="15" spans="1:9" ht="15.75" customHeight="1" thickBot="1">
      <c r="A15" s="145" t="s">
        <v>125</v>
      </c>
      <c r="B15" s="145" t="s">
        <v>28</v>
      </c>
      <c r="C15" s="145" t="s">
        <v>29</v>
      </c>
      <c r="D15" s="145" t="s">
        <v>30</v>
      </c>
      <c r="E15" s="145" t="s">
        <v>31</v>
      </c>
      <c r="F15" s="145" t="s">
        <v>47</v>
      </c>
      <c r="G15" s="145" t="s">
        <v>48</v>
      </c>
      <c r="H15" s="146" t="s">
        <v>49</v>
      </c>
      <c r="I15" s="289"/>
    </row>
    <row r="16" spans="1:9" ht="15.75" customHeight="1" thickBot="1">
      <c r="A16" s="147"/>
      <c r="B16" s="147"/>
      <c r="C16" s="147"/>
      <c r="D16" s="147"/>
      <c r="E16" s="147"/>
      <c r="F16" s="147"/>
      <c r="G16" s="147"/>
      <c r="H16" s="148"/>
      <c r="I16" s="116" t="str">
        <f>IF(SUM(A16:H16)=H12-H13,SUM(A16:H16),"Alterar")</f>
        <v>Alterar</v>
      </c>
    </row>
    <row r="17" spans="1:9" ht="15.75" customHeight="1" thickBot="1">
      <c r="A17" s="284" t="s">
        <v>72</v>
      </c>
      <c r="B17" s="284"/>
      <c r="C17" s="284"/>
      <c r="D17" s="284"/>
      <c r="E17" s="284"/>
      <c r="F17" s="284"/>
      <c r="G17" s="284"/>
      <c r="H17" s="285"/>
      <c r="I17" s="280" t="str">
        <f>IF(I19=H12-H13,"Pesos correctos","Pesos errados")</f>
        <v>Pesos errados</v>
      </c>
    </row>
    <row r="18" spans="1:9" ht="15.75" customHeight="1" thickBot="1">
      <c r="A18" s="149" t="s">
        <v>125</v>
      </c>
      <c r="B18" s="149" t="s">
        <v>28</v>
      </c>
      <c r="C18" s="149" t="s">
        <v>29</v>
      </c>
      <c r="D18" s="149" t="s">
        <v>30</v>
      </c>
      <c r="E18" s="149" t="s">
        <v>31</v>
      </c>
      <c r="F18" s="149" t="s">
        <v>47</v>
      </c>
      <c r="G18" s="149" t="s">
        <v>48</v>
      </c>
      <c r="H18" s="150" t="s">
        <v>49</v>
      </c>
      <c r="I18" s="281"/>
    </row>
    <row r="19" spans="1:9" ht="15.75" customHeight="1" thickBot="1">
      <c r="A19" s="151"/>
      <c r="B19" s="151"/>
      <c r="C19" s="151"/>
      <c r="D19" s="151"/>
      <c r="E19" s="151"/>
      <c r="F19" s="151"/>
      <c r="G19" s="151"/>
      <c r="H19" s="152"/>
      <c r="I19" s="117" t="str">
        <f>IF(SUM(A19:H19)=H12-H13,SUM(A19:H19),"Alterar")</f>
        <v>Alterar</v>
      </c>
    </row>
    <row r="20" spans="1:9" ht="15.75" customHeight="1" thickBot="1">
      <c r="A20" s="286" t="s">
        <v>73</v>
      </c>
      <c r="B20" s="286"/>
      <c r="C20" s="286"/>
      <c r="D20" s="286"/>
      <c r="E20" s="286"/>
      <c r="F20" s="286"/>
      <c r="G20" s="286"/>
      <c r="H20" s="287"/>
      <c r="I20" s="282" t="str">
        <f>IF(I22=H12-H13,"Pesos correctos","Pesos errados")</f>
        <v>Pesos errados</v>
      </c>
    </row>
    <row r="21" spans="1:9" ht="15.75" customHeight="1" thickBot="1">
      <c r="A21" s="153" t="s">
        <v>125</v>
      </c>
      <c r="B21" s="153" t="s">
        <v>28</v>
      </c>
      <c r="C21" s="153" t="s">
        <v>29</v>
      </c>
      <c r="D21" s="153" t="s">
        <v>30</v>
      </c>
      <c r="E21" s="153" t="s">
        <v>31</v>
      </c>
      <c r="F21" s="153" t="s">
        <v>47</v>
      </c>
      <c r="G21" s="153" t="s">
        <v>48</v>
      </c>
      <c r="H21" s="154" t="s">
        <v>49</v>
      </c>
      <c r="I21" s="283"/>
    </row>
    <row r="22" spans="1:9" ht="15.75" customHeight="1" thickBot="1">
      <c r="A22" s="155"/>
      <c r="B22" s="155"/>
      <c r="C22" s="155"/>
      <c r="D22" s="155"/>
      <c r="E22" s="155"/>
      <c r="F22" s="155"/>
      <c r="G22" s="155"/>
      <c r="H22" s="156"/>
      <c r="I22" s="118" t="str">
        <f>IF(SUM(A22:H22)=H12-H13,SUM(A22:H22),"Alterar")</f>
        <v>Alterar</v>
      </c>
    </row>
    <row r="23" spans="1:9" s="180" customFormat="1" ht="15.75" customHeight="1">
      <c r="A23" s="181"/>
      <c r="B23" s="181"/>
      <c r="C23" s="181"/>
      <c r="D23" s="181"/>
      <c r="E23" s="181"/>
      <c r="F23" s="181"/>
      <c r="G23" s="181"/>
      <c r="H23" s="178"/>
      <c r="I23" s="179"/>
    </row>
    <row r="24" spans="1:9">
      <c r="A24" s="277" t="s">
        <v>115</v>
      </c>
      <c r="B24" s="278"/>
      <c r="C24" s="278"/>
      <c r="D24" s="279"/>
      <c r="E24" s="181"/>
      <c r="F24" s="181"/>
      <c r="H24" s="273" t="str">
        <f>IF(H25=100,"Pesos correctos","Pesos errados")</f>
        <v>Pesos correctos</v>
      </c>
      <c r="I24" s="274"/>
    </row>
    <row r="25" spans="1:9" ht="15">
      <c r="A25" s="176" t="s">
        <v>110</v>
      </c>
      <c r="B25" s="271">
        <v>20</v>
      </c>
      <c r="C25" s="177" t="s">
        <v>111</v>
      </c>
      <c r="D25" s="271">
        <v>80</v>
      </c>
      <c r="E25" s="182"/>
      <c r="F25" s="183"/>
      <c r="H25" s="275">
        <f>IF((B25+D25)=100,SUM(B25+D25),"Alterar")</f>
        <v>100</v>
      </c>
      <c r="I25" s="276"/>
    </row>
    <row r="26" spans="1:9" s="180" customFormat="1" ht="15.75" customHeight="1">
      <c r="A26" s="181"/>
      <c r="B26" s="181"/>
      <c r="C26" s="181"/>
      <c r="D26" s="181"/>
      <c r="E26" s="181"/>
      <c r="F26" s="181"/>
      <c r="G26" s="181"/>
      <c r="H26" s="61"/>
      <c r="I26" s="179"/>
    </row>
    <row r="27" spans="1:9">
      <c r="A27" s="277" t="s">
        <v>116</v>
      </c>
      <c r="B27" s="278"/>
      <c r="C27" s="278"/>
      <c r="D27" s="278"/>
      <c r="E27" s="278"/>
      <c r="F27" s="279"/>
      <c r="H27" s="273" t="str">
        <f>IF(H28=100,"Pesos correctos","Pesos errados")</f>
        <v>Pesos correctos</v>
      </c>
      <c r="I27" s="274"/>
    </row>
    <row r="28" spans="1:9" ht="15">
      <c r="A28" s="176" t="s">
        <v>110</v>
      </c>
      <c r="B28" s="271">
        <v>33.333333333299997</v>
      </c>
      <c r="C28" s="177" t="s">
        <v>111</v>
      </c>
      <c r="D28" s="271">
        <v>33.333333333299997</v>
      </c>
      <c r="E28" s="177" t="s">
        <v>112</v>
      </c>
      <c r="F28" s="271">
        <v>33.333333333399999</v>
      </c>
      <c r="H28" s="275">
        <f>IF((B28+D28+F28)=100,SUM(B28+D28+F28),"Alterar")</f>
        <v>100</v>
      </c>
      <c r="I28" s="276"/>
    </row>
  </sheetData>
  <sheetProtection password="D16F" sheet="1" objects="1" scenarios="1" selectLockedCells="1"/>
  <mergeCells count="34">
    <mergeCell ref="H28:I28"/>
    <mergeCell ref="A27:F27"/>
    <mergeCell ref="A1:B1"/>
    <mergeCell ref="A4:C4"/>
    <mergeCell ref="A12:G12"/>
    <mergeCell ref="A2:I2"/>
    <mergeCell ref="A3:I3"/>
    <mergeCell ref="H4:I4"/>
    <mergeCell ref="H5:I11"/>
    <mergeCell ref="D4:F4"/>
    <mergeCell ref="D5:F5"/>
    <mergeCell ref="D6:F6"/>
    <mergeCell ref="D7:F7"/>
    <mergeCell ref="H27:I27"/>
    <mergeCell ref="A13:G13"/>
    <mergeCell ref="D8:F8"/>
    <mergeCell ref="A5:B8"/>
    <mergeCell ref="I14:I15"/>
    <mergeCell ref="H12:I12"/>
    <mergeCell ref="A9:C9"/>
    <mergeCell ref="A10:C10"/>
    <mergeCell ref="A11:C11"/>
    <mergeCell ref="A14:H14"/>
    <mergeCell ref="D9:F9"/>
    <mergeCell ref="D10:F10"/>
    <mergeCell ref="D11:F11"/>
    <mergeCell ref="H13:I13"/>
    <mergeCell ref="H24:I24"/>
    <mergeCell ref="H25:I25"/>
    <mergeCell ref="A24:D24"/>
    <mergeCell ref="I17:I18"/>
    <mergeCell ref="I20:I21"/>
    <mergeCell ref="A17:H17"/>
    <mergeCell ref="A20:H20"/>
  </mergeCells>
  <phoneticPr fontId="3" type="noConversion"/>
  <dataValidations xWindow="534" yWindow="341" count="1">
    <dataValidation type="decimal" allowBlank="1" showInputMessage="1" showErrorMessage="1" errorTitle="Ponderação" promptTitle="Ponderação" prompt="Insira aqui o peso pretendido" sqref="G5:G11 A16:H16 A19:H19 H22:H23 A22:G22">
      <formula1>0</formula1>
      <formula2>1</formula2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orientation="landscape" horizontalDpi="4294967293" verticalDpi="300" r:id="rId1"/>
  <headerFooter alignWithMargins="0">
    <oddFooter>&amp;REBI Eixo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workbookViewId="0">
      <selection activeCell="F3" sqref="F3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 t="shared" ref="D4:D31" si="1"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si="1"/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 t="shared" ref="F32:BA32" si="2">IF(OR(F3=0,$D$33=0),"",SUM(F4:F31)/F3/$D$33)</f>
        <v/>
      </c>
      <c r="G32" s="91" t="str">
        <f t="shared" si="2"/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 t="shared" si="2"/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 t="shared" ref="F33:BA33" si="3">IF(OR(F3=0,$D$33=0),"",COUNTIF(F4:F31,"&gt;0")/$D$33)</f>
        <v/>
      </c>
      <c r="G33" s="91" t="str">
        <f t="shared" si="3"/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 t="shared" ref="F34:BA34" si="4">IF(OR(F3=0,$D$33=0),"",COUNTIF(F4:F31,F3)/$D$33)</f>
        <v/>
      </c>
      <c r="G34" s="91" t="str">
        <f t="shared" si="4"/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 t="shared" ref="F37:BA37" si="5">IF(F2=0,"",F2)</f>
        <v/>
      </c>
      <c r="G37" s="82" t="str">
        <f t="shared" si="5"/>
        <v/>
      </c>
      <c r="H37" s="82" t="str">
        <f t="shared" si="5"/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F759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90" priority="1" stopIfTrue="1" operator="lessThan">
      <formula>0.495</formula>
    </cfRule>
  </conditionalFormatting>
  <conditionalFormatting sqref="D34">
    <cfRule type="cellIs" dxfId="89" priority="2" stopIfTrue="1" operator="lessThan">
      <formula>0.5</formula>
    </cfRule>
  </conditionalFormatting>
  <conditionalFormatting sqref="D32">
    <cfRule type="cellIs" dxfId="88" priority="3" stopIfTrue="1" operator="lessThan">
      <formula>$D$33/2</formula>
    </cfRule>
  </conditionalFormatting>
  <conditionalFormatting sqref="C3:C31">
    <cfRule type="cellIs" dxfId="87" priority="4" stopIfTrue="1" operator="lessThan">
      <formula>50</formula>
    </cfRule>
  </conditionalFormatting>
  <conditionalFormatting sqref="B4:B31">
    <cfRule type="cellIs" dxfId="86" priority="5" stopIfTrue="1" operator="equal">
      <formula>0</formula>
    </cfRule>
  </conditionalFormatting>
  <conditionalFormatting sqref="D4:E31">
    <cfRule type="cellIs" dxfId="85" priority="6" stopIfTrue="1" operator="greaterThan">
      <formula>49.5</formula>
    </cfRule>
  </conditionalFormatting>
  <conditionalFormatting sqref="D38:D57">
    <cfRule type="cellIs" dxfId="84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workbookViewId="0">
      <selection activeCell="F3" sqref="F3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ref="D5:D31" si="1">E5</f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 t="shared" ref="F32:BA32" si="2">IF(OR(F3=0,$D$33=0),"",SUM(F4:F31)/F3/$D$33)</f>
        <v/>
      </c>
      <c r="G32" s="91" t="str">
        <f t="shared" si="2"/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 t="shared" si="2"/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 t="shared" ref="F33:BA33" si="3">IF(OR(F3=0,$D$33=0),"",COUNTIF(F4:F31,"&gt;0")/$D$33)</f>
        <v/>
      </c>
      <c r="G33" s="91" t="str">
        <f t="shared" si="3"/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 t="shared" ref="F34:BA34" si="4">IF(OR(F3=0,$D$33=0),"",COUNTIF(F4:F31,F3)/$D$33)</f>
        <v/>
      </c>
      <c r="G34" s="91" t="str">
        <f t="shared" si="4"/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 t="shared" ref="F37:BA37" si="5">IF(F2=0,"",F2)</f>
        <v/>
      </c>
      <c r="G37" s="82" t="str">
        <f t="shared" si="5"/>
        <v/>
      </c>
      <c r="H37" s="82" t="str">
        <f t="shared" si="5"/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F759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83" priority="1" stopIfTrue="1" operator="lessThan">
      <formula>0.495</formula>
    </cfRule>
  </conditionalFormatting>
  <conditionalFormatting sqref="D34">
    <cfRule type="cellIs" dxfId="82" priority="2" stopIfTrue="1" operator="lessThan">
      <formula>0.5</formula>
    </cfRule>
  </conditionalFormatting>
  <conditionalFormatting sqref="D32">
    <cfRule type="cellIs" dxfId="81" priority="3" stopIfTrue="1" operator="lessThan">
      <formula>$D$33/2</formula>
    </cfRule>
  </conditionalFormatting>
  <conditionalFormatting sqref="C3:C31">
    <cfRule type="cellIs" dxfId="80" priority="4" stopIfTrue="1" operator="lessThan">
      <formula>50</formula>
    </cfRule>
  </conditionalFormatting>
  <conditionalFormatting sqref="B4:B31">
    <cfRule type="cellIs" dxfId="79" priority="5" stopIfTrue="1" operator="equal">
      <formula>0</formula>
    </cfRule>
  </conditionalFormatting>
  <conditionalFormatting sqref="D4:E31">
    <cfRule type="cellIs" dxfId="78" priority="6" stopIfTrue="1" operator="greaterThan">
      <formula>49.5</formula>
    </cfRule>
  </conditionalFormatting>
  <conditionalFormatting sqref="D38:D57">
    <cfRule type="cellIs" dxfId="77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workbookViewId="0">
      <selection activeCell="F3" sqref="F3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 t="shared" ref="D4:D31" si="1"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si="1"/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 t="shared" ref="F32:BA32" si="2">IF(OR(F3=0,$D$33=0),"",SUM(F4:F31)/F3/$D$33)</f>
        <v/>
      </c>
      <c r="G32" s="91" t="str">
        <f t="shared" si="2"/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 t="shared" si="2"/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 t="shared" ref="F33:BA33" si="3">IF(OR(F3=0,$D$33=0),"",COUNTIF(F4:F31,"&gt;0")/$D$33)</f>
        <v/>
      </c>
      <c r="G33" s="91" t="str">
        <f t="shared" si="3"/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 t="shared" ref="F34:BA34" si="4">IF(OR(F3=0,$D$33=0),"",COUNTIF(F4:F31,F3)/$D$33)</f>
        <v/>
      </c>
      <c r="G34" s="91" t="str">
        <f t="shared" si="4"/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 t="shared" ref="F37:BA37" si="5">IF(F2=0,"",F2)</f>
        <v/>
      </c>
      <c r="G37" s="82" t="str">
        <f t="shared" si="5"/>
        <v/>
      </c>
      <c r="H37" s="82" t="str">
        <f t="shared" si="5"/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F759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76" priority="1" stopIfTrue="1" operator="lessThan">
      <formula>0.495</formula>
    </cfRule>
  </conditionalFormatting>
  <conditionalFormatting sqref="D34">
    <cfRule type="cellIs" dxfId="75" priority="2" stopIfTrue="1" operator="lessThan">
      <formula>0.5</formula>
    </cfRule>
  </conditionalFormatting>
  <conditionalFormatting sqref="D32">
    <cfRule type="cellIs" dxfId="74" priority="3" stopIfTrue="1" operator="lessThan">
      <formula>$D$33/2</formula>
    </cfRule>
  </conditionalFormatting>
  <conditionalFormatting sqref="C3:C31">
    <cfRule type="cellIs" dxfId="73" priority="4" stopIfTrue="1" operator="lessThan">
      <formula>50</formula>
    </cfRule>
  </conditionalFormatting>
  <conditionalFormatting sqref="B4:B31">
    <cfRule type="cellIs" dxfId="72" priority="5" stopIfTrue="1" operator="equal">
      <formula>0</formula>
    </cfRule>
  </conditionalFormatting>
  <conditionalFormatting sqref="D4:E31">
    <cfRule type="cellIs" dxfId="71" priority="6" stopIfTrue="1" operator="greaterThan">
      <formula>49.5</formula>
    </cfRule>
  </conditionalFormatting>
  <conditionalFormatting sqref="D38:D57">
    <cfRule type="cellIs" dxfId="70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workbookViewId="0">
      <selection activeCell="F3" sqref="F3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 t="shared" ref="D4:D31" si="1"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si="1"/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 t="shared" ref="F32:BA32" si="2">IF(OR(F3=0,$D$33=0),"",SUM(F4:F31)/F3/$D$33)</f>
        <v/>
      </c>
      <c r="G32" s="91" t="str">
        <f t="shared" si="2"/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 t="shared" si="2"/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 t="shared" ref="F33:BA33" si="3">IF(OR(F3=0,$D$33=0),"",COUNTIF(F4:F31,"&gt;0")/$D$33)</f>
        <v/>
      </c>
      <c r="G33" s="91" t="str">
        <f t="shared" si="3"/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 t="shared" ref="F34:BA34" si="4">IF(OR(F3=0,$D$33=0),"",COUNTIF(F4:F31,F3)/$D$33)</f>
        <v/>
      </c>
      <c r="G34" s="91" t="str">
        <f t="shared" si="4"/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 t="shared" ref="F37:BA37" si="5">IF(F2=0,"",F2)</f>
        <v/>
      </c>
      <c r="G37" s="82" t="str">
        <f t="shared" si="5"/>
        <v/>
      </c>
      <c r="H37" s="82" t="str">
        <f t="shared" si="5"/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F759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69" priority="1" stopIfTrue="1" operator="lessThan">
      <formula>0.495</formula>
    </cfRule>
  </conditionalFormatting>
  <conditionalFormatting sqref="D34">
    <cfRule type="cellIs" dxfId="68" priority="2" stopIfTrue="1" operator="lessThan">
      <formula>0.5</formula>
    </cfRule>
  </conditionalFormatting>
  <conditionalFormatting sqref="D32">
    <cfRule type="cellIs" dxfId="67" priority="3" stopIfTrue="1" operator="lessThan">
      <formula>$D$33/2</formula>
    </cfRule>
  </conditionalFormatting>
  <conditionalFormatting sqref="C3:C31">
    <cfRule type="cellIs" dxfId="66" priority="4" stopIfTrue="1" operator="lessThan">
      <formula>50</formula>
    </cfRule>
  </conditionalFormatting>
  <conditionalFormatting sqref="B4:B31">
    <cfRule type="cellIs" dxfId="65" priority="5" stopIfTrue="1" operator="equal">
      <formula>0</formula>
    </cfRule>
  </conditionalFormatting>
  <conditionalFormatting sqref="D4:E31">
    <cfRule type="cellIs" dxfId="64" priority="6" stopIfTrue="1" operator="greaterThan">
      <formula>49.5</formula>
    </cfRule>
  </conditionalFormatting>
  <conditionalFormatting sqref="D38:D57">
    <cfRule type="cellIs" dxfId="63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workbookViewId="0">
      <selection activeCell="F3" sqref="F3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 t="shared" ref="D4:D31" si="1"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si="1"/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 t="shared" ref="F32:BA32" si="2">IF(OR(F3=0,$D$33=0),"",SUM(F4:F31)/F3/$D$33)</f>
        <v/>
      </c>
      <c r="G32" s="91" t="str">
        <f t="shared" si="2"/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 t="shared" si="2"/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 t="shared" ref="F33:BA33" si="3">IF(OR(F3=0,$D$33=0),"",COUNTIF(F4:F31,"&gt;0")/$D$33)</f>
        <v/>
      </c>
      <c r="G33" s="91" t="str">
        <f t="shared" si="3"/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 t="shared" ref="F34:BA34" si="4">IF(OR(F3=0,$D$33=0),"",COUNTIF(F4:F31,F3)/$D$33)</f>
        <v/>
      </c>
      <c r="G34" s="91" t="str">
        <f t="shared" si="4"/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 t="shared" ref="F37:BA37" si="5">IF(F2=0,"",F2)</f>
        <v/>
      </c>
      <c r="G37" s="82" t="str">
        <f t="shared" si="5"/>
        <v/>
      </c>
      <c r="H37" s="82" t="str">
        <f t="shared" si="5"/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F759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62" priority="1" stopIfTrue="1" operator="lessThan">
      <formula>0.495</formula>
    </cfRule>
  </conditionalFormatting>
  <conditionalFormatting sqref="D34">
    <cfRule type="cellIs" dxfId="61" priority="2" stopIfTrue="1" operator="lessThan">
      <formula>0.5</formula>
    </cfRule>
  </conditionalFormatting>
  <conditionalFormatting sqref="D32">
    <cfRule type="cellIs" dxfId="60" priority="3" stopIfTrue="1" operator="lessThan">
      <formula>$D$33/2</formula>
    </cfRule>
  </conditionalFormatting>
  <conditionalFormatting sqref="C3:C31">
    <cfRule type="cellIs" dxfId="59" priority="4" stopIfTrue="1" operator="lessThan">
      <formula>50</formula>
    </cfRule>
  </conditionalFormatting>
  <conditionalFormatting sqref="B4:B31">
    <cfRule type="cellIs" dxfId="58" priority="5" stopIfTrue="1" operator="equal">
      <formula>0</formula>
    </cfRule>
  </conditionalFormatting>
  <conditionalFormatting sqref="D4:E31">
    <cfRule type="cellIs" dxfId="57" priority="6" stopIfTrue="1" operator="greaterThan">
      <formula>49.5</formula>
    </cfRule>
  </conditionalFormatting>
  <conditionalFormatting sqref="D38:D57">
    <cfRule type="cellIs" dxfId="56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workbookViewId="0">
      <selection activeCell="F3" sqref="F3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 t="shared" ref="D4:D31" si="1"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si="1"/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 t="shared" ref="F32:BA32" si="2">IF(OR(F3=0,$D$33=0),"",SUM(F4:F31)/F3/$D$33)</f>
        <v/>
      </c>
      <c r="G32" s="91" t="str">
        <f t="shared" si="2"/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 t="shared" si="2"/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 t="shared" ref="F33:BA33" si="3">IF(OR(F3=0,$D$33=0),"",COUNTIF(F4:F31,"&gt;0")/$D$33)</f>
        <v/>
      </c>
      <c r="G33" s="91" t="str">
        <f t="shared" si="3"/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 t="shared" ref="F34:BA34" si="4">IF(OR(F3=0,$D$33=0),"",COUNTIF(F4:F31,F3)/$D$33)</f>
        <v/>
      </c>
      <c r="G34" s="91" t="str">
        <f t="shared" si="4"/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 t="shared" ref="F37:BA37" si="5">IF(F2=0,"",F2)</f>
        <v/>
      </c>
      <c r="G37" s="82" t="str">
        <f t="shared" si="5"/>
        <v/>
      </c>
      <c r="H37" s="82" t="str">
        <f t="shared" si="5"/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F759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55" priority="1" stopIfTrue="1" operator="lessThan">
      <formula>0.495</formula>
    </cfRule>
  </conditionalFormatting>
  <conditionalFormatting sqref="D34">
    <cfRule type="cellIs" dxfId="54" priority="2" stopIfTrue="1" operator="lessThan">
      <formula>0.5</formula>
    </cfRule>
  </conditionalFormatting>
  <conditionalFormatting sqref="D32">
    <cfRule type="cellIs" dxfId="53" priority="3" stopIfTrue="1" operator="lessThan">
      <formula>$D$33/2</formula>
    </cfRule>
  </conditionalFormatting>
  <conditionalFormatting sqref="C3:C31">
    <cfRule type="cellIs" dxfId="52" priority="4" stopIfTrue="1" operator="lessThan">
      <formula>50</formula>
    </cfRule>
  </conditionalFormatting>
  <conditionalFormatting sqref="B4:B31">
    <cfRule type="cellIs" dxfId="51" priority="5" stopIfTrue="1" operator="equal">
      <formula>0</formula>
    </cfRule>
  </conditionalFormatting>
  <conditionalFormatting sqref="D4:E31">
    <cfRule type="cellIs" dxfId="50" priority="6" stopIfTrue="1" operator="greaterThan">
      <formula>49.5</formula>
    </cfRule>
  </conditionalFormatting>
  <conditionalFormatting sqref="D38:D57">
    <cfRule type="cellIs" dxfId="49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workbookViewId="0">
      <selection activeCell="F3" sqref="F3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 t="shared" ref="D4:D31" si="1"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si="1"/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 t="shared" ref="F32:BA32" si="2">IF(OR(F3=0,$D$33=0),"",SUM(F4:F31)/F3/$D$33)</f>
        <v/>
      </c>
      <c r="G32" s="91" t="str">
        <f t="shared" si="2"/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 t="shared" si="2"/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 t="shared" ref="F33:BA33" si="3">IF(OR(F3=0,$D$33=0),"",COUNTIF(F4:F31,"&gt;0")/$D$33)</f>
        <v/>
      </c>
      <c r="G33" s="91" t="str">
        <f t="shared" si="3"/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 t="shared" ref="F34:BA34" si="4">IF(OR(F3=0,$D$33=0),"",COUNTIF(F4:F31,F3)/$D$33)</f>
        <v/>
      </c>
      <c r="G34" s="91" t="str">
        <f t="shared" si="4"/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 t="shared" ref="F37:BA37" si="5">IF(F2=0,"",F2)</f>
        <v/>
      </c>
      <c r="G37" s="82" t="str">
        <f t="shared" si="5"/>
        <v/>
      </c>
      <c r="H37" s="82" t="str">
        <f t="shared" si="5"/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F759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48" priority="1" stopIfTrue="1" operator="lessThan">
      <formula>0.495</formula>
    </cfRule>
  </conditionalFormatting>
  <conditionalFormatting sqref="D34">
    <cfRule type="cellIs" dxfId="47" priority="2" stopIfTrue="1" operator="lessThan">
      <formula>0.5</formula>
    </cfRule>
  </conditionalFormatting>
  <conditionalFormatting sqref="D32">
    <cfRule type="cellIs" dxfId="46" priority="3" stopIfTrue="1" operator="lessThan">
      <formula>$D$33/2</formula>
    </cfRule>
  </conditionalFormatting>
  <conditionalFormatting sqref="C3:C31">
    <cfRule type="cellIs" dxfId="45" priority="4" stopIfTrue="1" operator="lessThan">
      <formula>50</formula>
    </cfRule>
  </conditionalFormatting>
  <conditionalFormatting sqref="B4:B31">
    <cfRule type="cellIs" dxfId="44" priority="5" stopIfTrue="1" operator="equal">
      <formula>0</formula>
    </cfRule>
  </conditionalFormatting>
  <conditionalFormatting sqref="D4:E31">
    <cfRule type="cellIs" dxfId="43" priority="6" stopIfTrue="1" operator="greaterThan">
      <formula>49.5</formula>
    </cfRule>
  </conditionalFormatting>
  <conditionalFormatting sqref="D38:D57">
    <cfRule type="cellIs" dxfId="42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workbookViewId="0">
      <selection activeCell="F3" sqref="F3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 t="shared" ref="D4:D31" si="1"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si="1"/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 t="shared" ref="F32:BA32" si="2">IF(OR(F3=0,$D$33=0),"",SUM(F4:F31)/F3/$D$33)</f>
        <v/>
      </c>
      <c r="G32" s="91" t="str">
        <f t="shared" si="2"/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 t="shared" si="2"/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 t="shared" ref="F33:BA33" si="3">IF(OR(F3=0,$D$33=0),"",COUNTIF(F4:F31,"&gt;0")/$D$33)</f>
        <v/>
      </c>
      <c r="G33" s="91" t="str">
        <f t="shared" si="3"/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 t="shared" ref="F34:BA34" si="4">IF(OR(F3=0,$D$33=0),"",COUNTIF(F4:F31,F3)/$D$33)</f>
        <v/>
      </c>
      <c r="G34" s="91" t="str">
        <f t="shared" si="4"/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 t="shared" ref="F37:BA37" si="5">IF(F2=0,"",F2)</f>
        <v/>
      </c>
      <c r="G37" s="82" t="str">
        <f t="shared" si="5"/>
        <v/>
      </c>
      <c r="H37" s="82" t="str">
        <f t="shared" si="5"/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F759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41" priority="1" stopIfTrue="1" operator="lessThan">
      <formula>0.495</formula>
    </cfRule>
  </conditionalFormatting>
  <conditionalFormatting sqref="D34">
    <cfRule type="cellIs" dxfId="40" priority="2" stopIfTrue="1" operator="lessThan">
      <formula>0.5</formula>
    </cfRule>
  </conditionalFormatting>
  <conditionalFormatting sqref="D32">
    <cfRule type="cellIs" dxfId="39" priority="3" stopIfTrue="1" operator="lessThan">
      <formula>$D$33/2</formula>
    </cfRule>
  </conditionalFormatting>
  <conditionalFormatting sqref="C3:C31">
    <cfRule type="cellIs" dxfId="38" priority="4" stopIfTrue="1" operator="lessThan">
      <formula>50</formula>
    </cfRule>
  </conditionalFormatting>
  <conditionalFormatting sqref="B4:B31">
    <cfRule type="cellIs" dxfId="37" priority="5" stopIfTrue="1" operator="equal">
      <formula>0</formula>
    </cfRule>
  </conditionalFormatting>
  <conditionalFormatting sqref="D4:E31">
    <cfRule type="cellIs" dxfId="36" priority="6" stopIfTrue="1" operator="greaterThan">
      <formula>49.5</formula>
    </cfRule>
  </conditionalFormatting>
  <conditionalFormatting sqref="D38:D57">
    <cfRule type="cellIs" dxfId="35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workbookViewId="0">
      <selection activeCell="F3" sqref="F3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 t="shared" ref="D4:D31" si="1"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si="1"/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 t="shared" ref="F32:BA32" si="2">IF(OR(F3=0,$D$33=0),"",SUM(F4:F31)/F3/$D$33)</f>
        <v/>
      </c>
      <c r="G32" s="91" t="str">
        <f t="shared" si="2"/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 t="shared" si="2"/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 t="shared" ref="F33:BA33" si="3">IF(OR(F3=0,$D$33=0),"",COUNTIF(F4:F31,"&gt;0")/$D$33)</f>
        <v/>
      </c>
      <c r="G33" s="91" t="str">
        <f t="shared" si="3"/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 t="shared" ref="F34:BA34" si="4">IF(OR(F3=0,$D$33=0),"",COUNTIF(F4:F31,F3)/$D$33)</f>
        <v/>
      </c>
      <c r="G34" s="91" t="str">
        <f t="shared" si="4"/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 t="shared" ref="F37:BA37" si="5">IF(F2=0,"",F2)</f>
        <v/>
      </c>
      <c r="G37" s="82" t="str">
        <f t="shared" si="5"/>
        <v/>
      </c>
      <c r="H37" s="82" t="str">
        <f t="shared" si="5"/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F759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34" priority="1" stopIfTrue="1" operator="lessThan">
      <formula>0.495</formula>
    </cfRule>
  </conditionalFormatting>
  <conditionalFormatting sqref="D34">
    <cfRule type="cellIs" dxfId="33" priority="2" stopIfTrue="1" operator="lessThan">
      <formula>0.5</formula>
    </cfRule>
  </conditionalFormatting>
  <conditionalFormatting sqref="D32">
    <cfRule type="cellIs" dxfId="32" priority="3" stopIfTrue="1" operator="lessThan">
      <formula>$D$33/2</formula>
    </cfRule>
  </conditionalFormatting>
  <conditionalFormatting sqref="C3:C31">
    <cfRule type="cellIs" dxfId="31" priority="4" stopIfTrue="1" operator="lessThan">
      <formula>50</formula>
    </cfRule>
  </conditionalFormatting>
  <conditionalFormatting sqref="B4:B31">
    <cfRule type="cellIs" dxfId="30" priority="5" stopIfTrue="1" operator="equal">
      <formula>0</formula>
    </cfRule>
  </conditionalFormatting>
  <conditionalFormatting sqref="D4:E31">
    <cfRule type="cellIs" dxfId="29" priority="6" stopIfTrue="1" operator="greaterThan">
      <formula>49.5</formula>
    </cfRule>
  </conditionalFormatting>
  <conditionalFormatting sqref="D38:D57">
    <cfRule type="cellIs" dxfId="28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workbookViewId="0">
      <selection activeCell="F3" sqref="F3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 t="shared" ref="D4:D31" si="1"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si="1"/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 t="shared" ref="F32:BA32" si="2">IF(OR(F3=0,$D$33=0),"",SUM(F4:F31)/F3/$D$33)</f>
        <v/>
      </c>
      <c r="G32" s="91" t="str">
        <f t="shared" si="2"/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 t="shared" si="2"/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 t="shared" ref="F33:BA33" si="3">IF(OR(F3=0,$D$33=0),"",COUNTIF(F4:F31,"&gt;0")/$D$33)</f>
        <v/>
      </c>
      <c r="G33" s="91" t="str">
        <f t="shared" si="3"/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 t="shared" ref="F34:BA34" si="4">IF(OR(F3=0,$D$33=0),"",COUNTIF(F4:F31,F3)/$D$33)</f>
        <v/>
      </c>
      <c r="G34" s="91" t="str">
        <f t="shared" si="4"/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 t="shared" ref="F37:BA37" si="5">IF(F2=0,"",F2)</f>
        <v/>
      </c>
      <c r="G37" s="82" t="str">
        <f t="shared" si="5"/>
        <v/>
      </c>
      <c r="H37" s="82" t="str">
        <f t="shared" si="5"/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F759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27" priority="1" stopIfTrue="1" operator="lessThan">
      <formula>0.495</formula>
    </cfRule>
  </conditionalFormatting>
  <conditionalFormatting sqref="D34">
    <cfRule type="cellIs" dxfId="26" priority="2" stopIfTrue="1" operator="lessThan">
      <formula>0.5</formula>
    </cfRule>
  </conditionalFormatting>
  <conditionalFormatting sqref="D32">
    <cfRule type="cellIs" dxfId="25" priority="3" stopIfTrue="1" operator="lessThan">
      <formula>$D$33/2</formula>
    </cfRule>
  </conditionalFormatting>
  <conditionalFormatting sqref="C3:C31">
    <cfRule type="cellIs" dxfId="24" priority="4" stopIfTrue="1" operator="lessThan">
      <formula>50</formula>
    </cfRule>
  </conditionalFormatting>
  <conditionalFormatting sqref="B4:B31">
    <cfRule type="cellIs" dxfId="23" priority="5" stopIfTrue="1" operator="equal">
      <formula>0</formula>
    </cfRule>
  </conditionalFormatting>
  <conditionalFormatting sqref="D4:E31">
    <cfRule type="cellIs" dxfId="22" priority="6" stopIfTrue="1" operator="greaterThan">
      <formula>49.5</formula>
    </cfRule>
  </conditionalFormatting>
  <conditionalFormatting sqref="D38:D57">
    <cfRule type="cellIs" dxfId="21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4" enableFormatConditionsCalculation="0">
    <tabColor indexed="22"/>
  </sheetPr>
  <dimension ref="A1:F31"/>
  <sheetViews>
    <sheetView showGridLines="0" showRowColHeaders="0" workbookViewId="0">
      <selection activeCell="B4" sqref="B4:B5"/>
    </sheetView>
  </sheetViews>
  <sheetFormatPr defaultRowHeight="12.75"/>
  <cols>
    <col min="1" max="1" width="3" bestFit="1" customWidth="1"/>
    <col min="2" max="2" width="24.7109375" customWidth="1"/>
    <col min="3" max="3" width="14" style="3" bestFit="1" customWidth="1"/>
    <col min="4" max="4" width="10.7109375" style="34" bestFit="1" customWidth="1"/>
    <col min="5" max="5" width="10.28515625" bestFit="1" customWidth="1"/>
    <col min="6" max="6" width="10.5703125" bestFit="1" customWidth="1"/>
  </cols>
  <sheetData>
    <row r="1" spans="1:6">
      <c r="A1" s="321" t="s">
        <v>53</v>
      </c>
      <c r="B1" s="321"/>
      <c r="C1" s="323" t="s">
        <v>107</v>
      </c>
      <c r="D1" s="323"/>
      <c r="E1" s="323"/>
      <c r="F1" s="323"/>
    </row>
    <row r="2" spans="1:6">
      <c r="A2" s="322"/>
      <c r="B2" s="322"/>
      <c r="C2" s="324"/>
      <c r="D2" s="324"/>
      <c r="E2" s="324"/>
      <c r="F2" s="324"/>
    </row>
    <row r="3" spans="1:6" ht="15" customHeight="1">
      <c r="A3" s="68" t="s">
        <v>13</v>
      </c>
      <c r="B3" s="68" t="s">
        <v>14</v>
      </c>
      <c r="C3" s="68" t="s">
        <v>86</v>
      </c>
      <c r="D3" s="68" t="s">
        <v>87</v>
      </c>
      <c r="E3" s="68" t="s">
        <v>88</v>
      </c>
      <c r="F3" s="68" t="s">
        <v>89</v>
      </c>
    </row>
    <row r="4" spans="1:6" s="3" customFormat="1" ht="15" customHeight="1">
      <c r="A4" s="69">
        <v>1</v>
      </c>
      <c r="B4" s="70"/>
      <c r="C4" s="71"/>
      <c r="D4" s="72"/>
      <c r="E4" s="73"/>
      <c r="F4" s="74"/>
    </row>
    <row r="5" spans="1:6" ht="15" customHeight="1">
      <c r="A5" s="75">
        <v>2</v>
      </c>
      <c r="B5" s="76"/>
      <c r="C5" s="77"/>
      <c r="D5" s="78"/>
      <c r="E5" s="79"/>
      <c r="F5" s="80"/>
    </row>
    <row r="6" spans="1:6" ht="15" customHeight="1">
      <c r="A6" s="69">
        <v>3</v>
      </c>
      <c r="B6" s="70"/>
      <c r="C6" s="71"/>
      <c r="D6" s="72"/>
      <c r="E6" s="73"/>
      <c r="F6" s="74"/>
    </row>
    <row r="7" spans="1:6" ht="15" customHeight="1">
      <c r="A7" s="75">
        <v>4</v>
      </c>
      <c r="B7" s="76"/>
      <c r="C7" s="77"/>
      <c r="D7" s="78"/>
      <c r="E7" s="79"/>
      <c r="F7" s="80"/>
    </row>
    <row r="8" spans="1:6" ht="15" customHeight="1">
      <c r="A8" s="69">
        <v>5</v>
      </c>
      <c r="B8" s="70"/>
      <c r="C8" s="71"/>
      <c r="D8" s="72"/>
      <c r="E8" s="73"/>
      <c r="F8" s="74"/>
    </row>
    <row r="9" spans="1:6" ht="15" customHeight="1">
      <c r="A9" s="75">
        <v>6</v>
      </c>
      <c r="B9" s="76"/>
      <c r="C9" s="77"/>
      <c r="D9" s="78"/>
      <c r="E9" s="79"/>
      <c r="F9" s="80"/>
    </row>
    <row r="10" spans="1:6" ht="15" customHeight="1">
      <c r="A10" s="69">
        <v>7</v>
      </c>
      <c r="B10" s="70"/>
      <c r="C10" s="71"/>
      <c r="D10" s="72"/>
      <c r="E10" s="73"/>
      <c r="F10" s="74"/>
    </row>
    <row r="11" spans="1:6" ht="15" customHeight="1">
      <c r="A11" s="75">
        <v>8</v>
      </c>
      <c r="B11" s="76"/>
      <c r="C11" s="77"/>
      <c r="D11" s="78"/>
      <c r="E11" s="79"/>
      <c r="F11" s="80"/>
    </row>
    <row r="12" spans="1:6" ht="15" customHeight="1">
      <c r="A12" s="69">
        <v>9</v>
      </c>
      <c r="B12" s="70"/>
      <c r="C12" s="71"/>
      <c r="D12" s="72"/>
      <c r="E12" s="73"/>
      <c r="F12" s="74"/>
    </row>
    <row r="13" spans="1:6" ht="15" customHeight="1">
      <c r="A13" s="75">
        <v>10</v>
      </c>
      <c r="B13" s="76"/>
      <c r="C13" s="77"/>
      <c r="D13" s="78"/>
      <c r="E13" s="79"/>
      <c r="F13" s="80"/>
    </row>
    <row r="14" spans="1:6" ht="15" customHeight="1">
      <c r="A14" s="69">
        <v>11</v>
      </c>
      <c r="B14" s="70"/>
      <c r="C14" s="71"/>
      <c r="D14" s="72"/>
      <c r="E14" s="73"/>
      <c r="F14" s="74"/>
    </row>
    <row r="15" spans="1:6" ht="15" customHeight="1">
      <c r="A15" s="75">
        <v>12</v>
      </c>
      <c r="B15" s="76"/>
      <c r="C15" s="77"/>
      <c r="D15" s="78"/>
      <c r="E15" s="79"/>
      <c r="F15" s="80"/>
    </row>
    <row r="16" spans="1:6" ht="15" customHeight="1">
      <c r="A16" s="69">
        <v>13</v>
      </c>
      <c r="B16" s="70"/>
      <c r="C16" s="71"/>
      <c r="D16" s="72"/>
      <c r="E16" s="73"/>
      <c r="F16" s="74"/>
    </row>
    <row r="17" spans="1:6" ht="15" customHeight="1">
      <c r="A17" s="80">
        <v>14</v>
      </c>
      <c r="B17" s="76"/>
      <c r="C17" s="77"/>
      <c r="D17" s="78"/>
      <c r="E17" s="79"/>
      <c r="F17" s="80"/>
    </row>
    <row r="18" spans="1:6" ht="15" customHeight="1">
      <c r="A18" s="74">
        <v>15</v>
      </c>
      <c r="B18" s="70"/>
      <c r="C18" s="71"/>
      <c r="D18" s="72"/>
      <c r="E18" s="73"/>
      <c r="F18" s="74"/>
    </row>
    <row r="19" spans="1:6" ht="15" customHeight="1">
      <c r="A19" s="80">
        <v>16</v>
      </c>
      <c r="B19" s="76"/>
      <c r="C19" s="77"/>
      <c r="D19" s="78"/>
      <c r="E19" s="79"/>
      <c r="F19" s="80"/>
    </row>
    <row r="20" spans="1:6" ht="15" customHeight="1">
      <c r="A20" s="69">
        <v>17</v>
      </c>
      <c r="B20" s="70"/>
      <c r="C20" s="71"/>
      <c r="D20" s="72"/>
      <c r="E20" s="73"/>
      <c r="F20" s="74"/>
    </row>
    <row r="21" spans="1:6" ht="15" customHeight="1">
      <c r="A21" s="80">
        <v>18</v>
      </c>
      <c r="B21" s="76"/>
      <c r="C21" s="77"/>
      <c r="D21" s="78"/>
      <c r="E21" s="79"/>
      <c r="F21" s="80"/>
    </row>
    <row r="22" spans="1:6" ht="15" customHeight="1">
      <c r="A22" s="74">
        <v>19</v>
      </c>
      <c r="B22" s="70"/>
      <c r="C22" s="71"/>
      <c r="D22" s="72"/>
      <c r="E22" s="73"/>
      <c r="F22" s="74"/>
    </row>
    <row r="23" spans="1:6" ht="15" customHeight="1">
      <c r="A23" s="75">
        <v>20</v>
      </c>
      <c r="B23" s="76"/>
      <c r="C23" s="77"/>
      <c r="D23" s="78"/>
      <c r="E23" s="79"/>
      <c r="F23" s="80"/>
    </row>
    <row r="24" spans="1:6" ht="15" customHeight="1">
      <c r="A24" s="69">
        <v>21</v>
      </c>
      <c r="B24" s="70"/>
      <c r="C24" s="71"/>
      <c r="D24" s="72"/>
      <c r="E24" s="73"/>
      <c r="F24" s="74"/>
    </row>
    <row r="25" spans="1:6" ht="15" customHeight="1">
      <c r="A25" s="75">
        <v>22</v>
      </c>
      <c r="B25" s="76"/>
      <c r="C25" s="77"/>
      <c r="D25" s="78"/>
      <c r="E25" s="79"/>
      <c r="F25" s="80"/>
    </row>
    <row r="26" spans="1:6" ht="15" customHeight="1">
      <c r="A26" s="69">
        <v>23</v>
      </c>
      <c r="B26" s="70"/>
      <c r="C26" s="71"/>
      <c r="D26" s="72"/>
      <c r="E26" s="73"/>
      <c r="F26" s="74"/>
    </row>
    <row r="27" spans="1:6" ht="15" customHeight="1">
      <c r="A27" s="75">
        <v>24</v>
      </c>
      <c r="B27" s="76"/>
      <c r="C27" s="77"/>
      <c r="D27" s="78"/>
      <c r="E27" s="79"/>
      <c r="F27" s="80"/>
    </row>
    <row r="28" spans="1:6" ht="15" customHeight="1">
      <c r="A28" s="69">
        <v>25</v>
      </c>
      <c r="B28" s="70"/>
      <c r="C28" s="71"/>
      <c r="D28" s="72"/>
      <c r="E28" s="73"/>
      <c r="F28" s="74"/>
    </row>
    <row r="29" spans="1:6" ht="15" customHeight="1">
      <c r="A29" s="75">
        <v>26</v>
      </c>
      <c r="B29" s="76"/>
      <c r="C29" s="77"/>
      <c r="D29" s="78"/>
      <c r="E29" s="79"/>
      <c r="F29" s="80"/>
    </row>
    <row r="30" spans="1:6" ht="15" customHeight="1">
      <c r="A30" s="69">
        <v>27</v>
      </c>
      <c r="B30" s="70"/>
      <c r="C30" s="71"/>
      <c r="D30" s="72"/>
      <c r="E30" s="73"/>
      <c r="F30" s="74"/>
    </row>
    <row r="31" spans="1:6" ht="15" customHeight="1">
      <c r="A31" s="75">
        <v>28</v>
      </c>
      <c r="B31" s="76"/>
      <c r="C31" s="77"/>
      <c r="D31" s="78"/>
      <c r="E31" s="79"/>
      <c r="F31" s="80"/>
    </row>
  </sheetData>
  <mergeCells count="2">
    <mergeCell ref="A1:B2"/>
    <mergeCell ref="C1:F2"/>
  </mergeCells>
  <phoneticPr fontId="3" type="noConversion"/>
  <hyperlinks>
    <hyperlink ref="A1" location="Índice!A1" display="Voltar ao Índice"/>
  </hyperlinks>
  <pageMargins left="0.98425196850393704" right="0.59055118110236227" top="0.59055118110236227" bottom="0.59055118110236227" header="0" footer="0"/>
  <pageSetup paperSize="9" orientation="landscape" horizontalDpi="4294967293" verticalDpi="0" r:id="rId1"/>
  <headerFooter alignWithMargins="0">
    <oddHeader>&amp;L&amp;F&amp;R&amp;A</oddHeader>
    <oddFooter>&amp;REBI Eixo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workbookViewId="0">
      <selection activeCell="F3" sqref="F3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 t="shared" ref="D4:D31" si="1"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si="1"/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 t="shared" ref="F32:BA32" si="2">IF(OR(F3=0,$D$33=0),"",SUM(F4:F31)/F3/$D$33)</f>
        <v/>
      </c>
      <c r="G32" s="91" t="str">
        <f t="shared" si="2"/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 t="shared" si="2"/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 t="shared" ref="F33:BA33" si="3">IF(OR(F3=0,$D$33=0),"",COUNTIF(F4:F31,"&gt;0")/$D$33)</f>
        <v/>
      </c>
      <c r="G33" s="91" t="str">
        <f t="shared" si="3"/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 t="shared" ref="F34:BA34" si="4">IF(OR(F3=0,$D$33=0),"",COUNTIF(F4:F31,F3)/$D$33)</f>
        <v/>
      </c>
      <c r="G34" s="91" t="str">
        <f t="shared" si="4"/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 t="shared" ref="F37:BA37" si="5">IF(F2=0,"",F2)</f>
        <v/>
      </c>
      <c r="G37" s="82" t="str">
        <f t="shared" si="5"/>
        <v/>
      </c>
      <c r="H37" s="82" t="str">
        <f t="shared" si="5"/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F759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20" priority="1" stopIfTrue="1" operator="lessThan">
      <formula>0.495</formula>
    </cfRule>
  </conditionalFormatting>
  <conditionalFormatting sqref="D34">
    <cfRule type="cellIs" dxfId="19" priority="2" stopIfTrue="1" operator="lessThan">
      <formula>0.5</formula>
    </cfRule>
  </conditionalFormatting>
  <conditionalFormatting sqref="D32">
    <cfRule type="cellIs" dxfId="18" priority="3" stopIfTrue="1" operator="lessThan">
      <formula>$D$33/2</formula>
    </cfRule>
  </conditionalFormatting>
  <conditionalFormatting sqref="C3:C31">
    <cfRule type="cellIs" dxfId="17" priority="4" stopIfTrue="1" operator="lessThan">
      <formula>50</formula>
    </cfRule>
  </conditionalFormatting>
  <conditionalFormatting sqref="B4:B31">
    <cfRule type="cellIs" dxfId="16" priority="5" stopIfTrue="1" operator="equal">
      <formula>0</formula>
    </cfRule>
  </conditionalFormatting>
  <conditionalFormatting sqref="D4:E31">
    <cfRule type="cellIs" dxfId="15" priority="6" stopIfTrue="1" operator="greaterThan">
      <formula>49.5</formula>
    </cfRule>
  </conditionalFormatting>
  <conditionalFormatting sqref="D38:D57">
    <cfRule type="cellIs" dxfId="14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topLeftCell="A13" workbookViewId="0">
      <selection activeCell="F3" sqref="F3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 t="shared" ref="D4:D31" si="1"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si="1"/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 t="shared" ref="F32:BA32" si="2">IF(OR(F3=0,$D$33=0),"",SUM(F4:F31)/F3/$D$33)</f>
        <v/>
      </c>
      <c r="G32" s="91" t="str">
        <f t="shared" si="2"/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 t="shared" si="2"/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 t="shared" ref="F33:BA33" si="3">IF(OR(F3=0,$D$33=0),"",COUNTIF(F4:F31,"&gt;0")/$D$33)</f>
        <v/>
      </c>
      <c r="G33" s="91" t="str">
        <f t="shared" si="3"/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 t="shared" ref="F34:BA34" si="4">IF(OR(F3=0,$D$33=0),"",COUNTIF(F4:F31,F3)/$D$33)</f>
        <v/>
      </c>
      <c r="G34" s="91" t="str">
        <f t="shared" si="4"/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 t="shared" ref="F37:BA37" si="5">IF(F2=0,"",F2)</f>
        <v/>
      </c>
      <c r="G37" s="82" t="str">
        <f t="shared" si="5"/>
        <v/>
      </c>
      <c r="H37" s="82" t="str">
        <f t="shared" si="5"/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F759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13" priority="1" stopIfTrue="1" operator="lessThan">
      <formula>0.495</formula>
    </cfRule>
  </conditionalFormatting>
  <conditionalFormatting sqref="D34">
    <cfRule type="cellIs" dxfId="12" priority="2" stopIfTrue="1" operator="lessThan">
      <formula>0.5</formula>
    </cfRule>
  </conditionalFormatting>
  <conditionalFormatting sqref="D32">
    <cfRule type="cellIs" dxfId="11" priority="3" stopIfTrue="1" operator="lessThan">
      <formula>$D$33/2</formula>
    </cfRule>
  </conditionalFormatting>
  <conditionalFormatting sqref="C3:C31">
    <cfRule type="cellIs" dxfId="10" priority="4" stopIfTrue="1" operator="lessThan">
      <formula>50</formula>
    </cfRule>
  </conditionalFormatting>
  <conditionalFormatting sqref="B4:B31">
    <cfRule type="cellIs" dxfId="9" priority="5" stopIfTrue="1" operator="equal">
      <formula>0</formula>
    </cfRule>
  </conditionalFormatting>
  <conditionalFormatting sqref="D4:E31">
    <cfRule type="cellIs" dxfId="8" priority="6" stopIfTrue="1" operator="greaterThan">
      <formula>49.5</formula>
    </cfRule>
  </conditionalFormatting>
  <conditionalFormatting sqref="D38:D57">
    <cfRule type="cellIs" dxfId="7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BE57"/>
  <sheetViews>
    <sheetView showGridLines="0" workbookViewId="0">
      <selection activeCell="M47" sqref="M47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1.28515625" customWidth="1"/>
    <col min="5" max="56" width="5" customWidth="1"/>
  </cols>
  <sheetData>
    <row r="1" spans="1:57" ht="13.5" thickBot="1">
      <c r="A1" s="326" t="s">
        <v>53</v>
      </c>
      <c r="B1" s="326"/>
      <c r="D1" s="337" t="s">
        <v>50</v>
      </c>
      <c r="E1" s="337"/>
      <c r="F1" s="337"/>
      <c r="G1" s="337"/>
      <c r="H1" s="1">
        <f>C3</f>
        <v>0</v>
      </c>
      <c r="I1" s="3" t="s">
        <v>51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7">
      <c r="A2" s="377" t="s">
        <v>13</v>
      </c>
      <c r="B2" s="105" t="s">
        <v>43</v>
      </c>
      <c r="C2" s="106" t="s">
        <v>44</v>
      </c>
      <c r="D2" s="173" t="s">
        <v>109</v>
      </c>
      <c r="E2" s="107" t="s">
        <v>12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10"/>
      <c r="BB2" s="2"/>
      <c r="BC2" s="2"/>
      <c r="BD2" s="2"/>
      <c r="BE2" s="2"/>
    </row>
    <row r="3" spans="1:57" ht="13.5" thickBot="1">
      <c r="A3" s="378"/>
      <c r="B3" s="112" t="s">
        <v>14</v>
      </c>
      <c r="C3" s="111">
        <f t="shared" ref="C3:C31" si="0">SUM(F3:BA3)</f>
        <v>0</v>
      </c>
      <c r="D3" s="112" t="e">
        <f>C3*100/C$3</f>
        <v>#DIV/0!</v>
      </c>
      <c r="E3" s="112" t="e">
        <f>C3*100/C$3</f>
        <v>#DIV/0!</v>
      </c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  <c r="BB3" s="5"/>
      <c r="BC3" s="5"/>
      <c r="BD3" s="5"/>
      <c r="BE3" s="5"/>
    </row>
    <row r="4" spans="1:57">
      <c r="A4" s="100">
        <f>IF(Alunos!A4=0,"",Alunos!A4)</f>
        <v>1</v>
      </c>
      <c r="B4" s="101" t="str">
        <f>IF(Alunos!B4=0,"",Alunos!B4)</f>
        <v/>
      </c>
      <c r="C4" s="102">
        <f t="shared" si="0"/>
        <v>0</v>
      </c>
      <c r="D4" s="172" t="str">
        <f t="shared" ref="D4:D31" si="1">E4</f>
        <v/>
      </c>
      <c r="E4" s="103" t="str">
        <f>IF(Alunos!B4=0,"",VALUE(C4*100/C$3))</f>
        <v/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2"/>
      <c r="BC4" s="2"/>
      <c r="BD4" s="2"/>
      <c r="BE4" s="2"/>
    </row>
    <row r="5" spans="1:57">
      <c r="A5" s="84">
        <f>IF(Alunos!A5=0,"",Alunos!A5)</f>
        <v>2</v>
      </c>
      <c r="B5" s="85" t="str">
        <f>IF(Alunos!B5=0,"",Alunos!B5)</f>
        <v/>
      </c>
      <c r="C5" s="82">
        <f t="shared" si="0"/>
        <v>0</v>
      </c>
      <c r="D5" s="172" t="str">
        <f t="shared" si="1"/>
        <v/>
      </c>
      <c r="E5" s="94" t="str">
        <f>IF(Alunos!B5=0,"",VALUE(C5*100/C$3))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2"/>
      <c r="BC5" s="2"/>
      <c r="BD5" s="2"/>
      <c r="BE5" s="2"/>
    </row>
    <row r="6" spans="1:57">
      <c r="A6" s="84">
        <f>IF(Alunos!A6=0,"",Alunos!A6)</f>
        <v>3</v>
      </c>
      <c r="B6" s="85" t="str">
        <f>IF(Alunos!B6=0,"",Alunos!B6)</f>
        <v/>
      </c>
      <c r="C6" s="82">
        <f t="shared" si="0"/>
        <v>0</v>
      </c>
      <c r="D6" s="172" t="str">
        <f t="shared" si="1"/>
        <v/>
      </c>
      <c r="E6" s="94" t="str">
        <f>IF(Alunos!B6=0,"",VALUE(C6*100/C$3))</f>
        <v/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2"/>
      <c r="BC6" s="2"/>
      <c r="BD6" s="2"/>
      <c r="BE6" s="2"/>
    </row>
    <row r="7" spans="1:57">
      <c r="A7" s="84">
        <f>IF(Alunos!A7=0,"",Alunos!A7)</f>
        <v>4</v>
      </c>
      <c r="B7" s="85" t="str">
        <f>IF(Alunos!B7=0,"",Alunos!B7)</f>
        <v/>
      </c>
      <c r="C7" s="82">
        <f t="shared" si="0"/>
        <v>0</v>
      </c>
      <c r="D7" s="172" t="str">
        <f t="shared" si="1"/>
        <v/>
      </c>
      <c r="E7" s="94" t="str">
        <f>IF(Alunos!B7=0,"",VALUE(C7*100/C$3))</f>
        <v/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"/>
      <c r="BC7" s="2"/>
      <c r="BD7" s="2"/>
      <c r="BE7" s="2"/>
    </row>
    <row r="8" spans="1:57">
      <c r="A8" s="84">
        <f>IF(Alunos!A8=0,"",Alunos!A8)</f>
        <v>5</v>
      </c>
      <c r="B8" s="85" t="str">
        <f>IF(Alunos!B8=0,"",Alunos!B8)</f>
        <v/>
      </c>
      <c r="C8" s="82">
        <f t="shared" si="0"/>
        <v>0</v>
      </c>
      <c r="D8" s="172" t="str">
        <f t="shared" si="1"/>
        <v/>
      </c>
      <c r="E8" s="94" t="str">
        <f>IF(Alunos!B8=0,"",VALUE(C8*100/C$3))</f>
        <v/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2"/>
      <c r="BC8" s="2"/>
      <c r="BD8" s="2"/>
      <c r="BE8" s="2"/>
    </row>
    <row r="9" spans="1:57">
      <c r="A9" s="84">
        <f>IF(Alunos!A9=0,"",Alunos!A9)</f>
        <v>6</v>
      </c>
      <c r="B9" s="85" t="str">
        <f>IF(Alunos!B9=0,"",Alunos!B9)</f>
        <v/>
      </c>
      <c r="C9" s="82">
        <f t="shared" si="0"/>
        <v>0</v>
      </c>
      <c r="D9" s="172" t="str">
        <f t="shared" si="1"/>
        <v/>
      </c>
      <c r="E9" s="94" t="str">
        <f>IF(Alunos!B9=0,"",VALUE(C9*100/C$3))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2"/>
      <c r="BC9" s="2"/>
      <c r="BD9" s="2"/>
      <c r="BE9" s="2"/>
    </row>
    <row r="10" spans="1:57">
      <c r="A10" s="84">
        <f>IF(Alunos!A10=0,"",Alunos!A10)</f>
        <v>7</v>
      </c>
      <c r="B10" s="85" t="str">
        <f>IF(Alunos!B10=0,"",Alunos!B10)</f>
        <v/>
      </c>
      <c r="C10" s="82">
        <f t="shared" si="0"/>
        <v>0</v>
      </c>
      <c r="D10" s="172" t="str">
        <f t="shared" si="1"/>
        <v/>
      </c>
      <c r="E10" s="94" t="str">
        <f>IF(Alunos!B10=0,"",VALUE(C10*100/C$3))</f>
        <v/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2"/>
      <c r="BC10" s="2"/>
      <c r="BD10" s="2"/>
      <c r="BE10" s="2"/>
    </row>
    <row r="11" spans="1:57">
      <c r="A11" s="84">
        <f>IF(Alunos!A11=0,"",Alunos!A11)</f>
        <v>8</v>
      </c>
      <c r="B11" s="85" t="str">
        <f>IF(Alunos!B11=0,"",Alunos!B11)</f>
        <v/>
      </c>
      <c r="C11" s="82">
        <f t="shared" si="0"/>
        <v>0</v>
      </c>
      <c r="D11" s="172" t="str">
        <f t="shared" si="1"/>
        <v/>
      </c>
      <c r="E11" s="94" t="str">
        <f>IF(Alunos!B11=0,"",VALUE(C11*100/C$3))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2"/>
      <c r="BC11" s="2"/>
      <c r="BD11" s="2"/>
      <c r="BE11" s="2"/>
    </row>
    <row r="12" spans="1:57">
      <c r="A12" s="84">
        <f>IF(Alunos!A12=0,"",Alunos!A12)</f>
        <v>9</v>
      </c>
      <c r="B12" s="85" t="str">
        <f>IF(Alunos!B12=0,"",Alunos!B12)</f>
        <v/>
      </c>
      <c r="C12" s="82">
        <f t="shared" si="0"/>
        <v>0</v>
      </c>
      <c r="D12" s="172" t="str">
        <f t="shared" si="1"/>
        <v/>
      </c>
      <c r="E12" s="94" t="str">
        <f>IF(Alunos!B12=0,"",VALUE(C12*100/C$3))</f>
        <v/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2"/>
      <c r="BC12" s="2"/>
      <c r="BD12" s="2"/>
      <c r="BE12" s="2"/>
    </row>
    <row r="13" spans="1:57">
      <c r="A13" s="84">
        <f>IF(Alunos!A13=0,"",Alunos!A13)</f>
        <v>10</v>
      </c>
      <c r="B13" s="85" t="str">
        <f>IF(Alunos!B13=0,"",Alunos!B13)</f>
        <v/>
      </c>
      <c r="C13" s="82">
        <f t="shared" si="0"/>
        <v>0</v>
      </c>
      <c r="D13" s="172" t="str">
        <f t="shared" si="1"/>
        <v/>
      </c>
      <c r="E13" s="94" t="str">
        <f>IF(Alunos!B13=0,"",VALUE(C13*100/C$3))</f>
        <v/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2"/>
      <c r="BC13" s="2"/>
      <c r="BD13" s="2"/>
      <c r="BE13" s="2"/>
    </row>
    <row r="14" spans="1:57">
      <c r="A14" s="84">
        <f>IF(Alunos!A14=0,"",Alunos!A14)</f>
        <v>11</v>
      </c>
      <c r="B14" s="85" t="str">
        <f>IF(Alunos!B14=0,"",Alunos!B14)</f>
        <v/>
      </c>
      <c r="C14" s="82">
        <f t="shared" si="0"/>
        <v>0</v>
      </c>
      <c r="D14" s="172" t="str">
        <f t="shared" si="1"/>
        <v/>
      </c>
      <c r="E14" s="94" t="str">
        <f>IF(Alunos!B14=0,"",VALUE(C14*100/C$3))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2"/>
      <c r="BC14" s="2"/>
      <c r="BD14" s="2"/>
      <c r="BE14" s="2"/>
    </row>
    <row r="15" spans="1:57">
      <c r="A15" s="84">
        <f>IF(Alunos!A15=0,"",Alunos!A15)</f>
        <v>12</v>
      </c>
      <c r="B15" s="85" t="str">
        <f>IF(Alunos!B15=0,"",Alunos!B15)</f>
        <v/>
      </c>
      <c r="C15" s="82">
        <f t="shared" si="0"/>
        <v>0</v>
      </c>
      <c r="D15" s="172" t="str">
        <f t="shared" si="1"/>
        <v/>
      </c>
      <c r="E15" s="94" t="str">
        <f>IF(Alunos!B15=0,"",VALUE(C15*100/C$3))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2"/>
      <c r="BC15" s="2"/>
      <c r="BD15" s="2"/>
      <c r="BE15" s="2"/>
    </row>
    <row r="16" spans="1:57">
      <c r="A16" s="84">
        <f>IF(Alunos!A16=0,"",Alunos!A16)</f>
        <v>13</v>
      </c>
      <c r="B16" s="85" t="str">
        <f>IF(Alunos!B16=0,"",Alunos!B16)</f>
        <v/>
      </c>
      <c r="C16" s="82">
        <f t="shared" si="0"/>
        <v>0</v>
      </c>
      <c r="D16" s="172" t="str">
        <f t="shared" si="1"/>
        <v/>
      </c>
      <c r="E16" s="94" t="str">
        <f>IF(Alunos!B16=0,"",VALUE(C16*100/C$3))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2"/>
      <c r="BC16" s="2"/>
      <c r="BD16" s="2"/>
      <c r="BE16" s="2"/>
    </row>
    <row r="17" spans="1:57">
      <c r="A17" s="84">
        <f>IF(Alunos!A17=0,"",Alunos!A17)</f>
        <v>14</v>
      </c>
      <c r="B17" s="85" t="str">
        <f>IF(Alunos!B17=0,"",Alunos!B17)</f>
        <v/>
      </c>
      <c r="C17" s="82">
        <f t="shared" si="0"/>
        <v>0</v>
      </c>
      <c r="D17" s="172" t="str">
        <f t="shared" si="1"/>
        <v/>
      </c>
      <c r="E17" s="94" t="str">
        <f>IF(Alunos!B17=0,"",VALUE(C17*100/C$3))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2"/>
      <c r="BC17" s="2"/>
      <c r="BD17" s="2"/>
      <c r="BE17" s="2"/>
    </row>
    <row r="18" spans="1:57">
      <c r="A18" s="84">
        <f>IF(Alunos!A18=0,"",Alunos!A18)</f>
        <v>15</v>
      </c>
      <c r="B18" s="85" t="str">
        <f>IF(Alunos!B18=0,"",Alunos!B18)</f>
        <v/>
      </c>
      <c r="C18" s="82">
        <f t="shared" si="0"/>
        <v>0</v>
      </c>
      <c r="D18" s="172" t="str">
        <f t="shared" si="1"/>
        <v/>
      </c>
      <c r="E18" s="94" t="str">
        <f>IF(Alunos!B18=0,"",VALUE(C18*100/C$3))</f>
        <v/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2"/>
      <c r="BC18" s="2"/>
      <c r="BD18" s="2"/>
      <c r="BE18" s="2"/>
    </row>
    <row r="19" spans="1:57">
      <c r="A19" s="84">
        <f>IF(Alunos!A19=0,"",Alunos!A19)</f>
        <v>16</v>
      </c>
      <c r="B19" s="85" t="str">
        <f>IF(Alunos!B19=0,"",Alunos!B19)</f>
        <v/>
      </c>
      <c r="C19" s="82">
        <f t="shared" si="0"/>
        <v>0</v>
      </c>
      <c r="D19" s="172" t="str">
        <f t="shared" si="1"/>
        <v/>
      </c>
      <c r="E19" s="94" t="str">
        <f>IF(Alunos!B19=0,"",VALUE(C19*100/C$3))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2"/>
      <c r="BC19" s="2"/>
      <c r="BD19" s="2"/>
      <c r="BE19" s="2"/>
    </row>
    <row r="20" spans="1:57">
      <c r="A20" s="84">
        <f>IF(Alunos!A20=0,"",Alunos!A20)</f>
        <v>17</v>
      </c>
      <c r="B20" s="85" t="str">
        <f>IF(Alunos!B20=0,"",Alunos!B20)</f>
        <v/>
      </c>
      <c r="C20" s="82">
        <f t="shared" si="0"/>
        <v>0</v>
      </c>
      <c r="D20" s="172" t="str">
        <f t="shared" si="1"/>
        <v/>
      </c>
      <c r="E20" s="94" t="str">
        <f>IF(Alunos!B20=0,"",VALUE(C20*100/C$3))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2"/>
      <c r="BC20" s="2"/>
      <c r="BD20" s="2"/>
      <c r="BE20" s="2"/>
    </row>
    <row r="21" spans="1:57">
      <c r="A21" s="84">
        <f>IF(Alunos!A21=0,"",Alunos!A21)</f>
        <v>18</v>
      </c>
      <c r="B21" s="85" t="str">
        <f>IF(Alunos!B21=0,"",Alunos!B21)</f>
        <v/>
      </c>
      <c r="C21" s="82">
        <f t="shared" si="0"/>
        <v>0</v>
      </c>
      <c r="D21" s="172" t="str">
        <f t="shared" si="1"/>
        <v/>
      </c>
      <c r="E21" s="94" t="str">
        <f>IF(Alunos!B21=0,"",VALUE(C21*100/C$3))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2"/>
      <c r="BC21" s="2"/>
      <c r="BD21" s="2"/>
      <c r="BE21" s="2"/>
    </row>
    <row r="22" spans="1:57">
      <c r="A22" s="84">
        <f>IF(Alunos!A22=0,"",Alunos!A22)</f>
        <v>19</v>
      </c>
      <c r="B22" s="85" t="str">
        <f>IF(Alunos!B22=0,"",Alunos!B22)</f>
        <v/>
      </c>
      <c r="C22" s="82">
        <f t="shared" si="0"/>
        <v>0</v>
      </c>
      <c r="D22" s="172" t="str">
        <f t="shared" si="1"/>
        <v/>
      </c>
      <c r="E22" s="94" t="str">
        <f>IF(Alunos!B22=0,"",VALUE(C22*100/C$3))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2"/>
      <c r="BC22" s="2"/>
      <c r="BD22" s="2"/>
      <c r="BE22" s="2"/>
    </row>
    <row r="23" spans="1:57">
      <c r="A23" s="84">
        <f>IF(Alunos!A23=0,"",Alunos!A23)</f>
        <v>20</v>
      </c>
      <c r="B23" s="85" t="str">
        <f>IF(Alunos!B23=0,"",Alunos!B23)</f>
        <v/>
      </c>
      <c r="C23" s="82">
        <f t="shared" si="0"/>
        <v>0</v>
      </c>
      <c r="D23" s="172" t="str">
        <f t="shared" si="1"/>
        <v/>
      </c>
      <c r="E23" s="94" t="str">
        <f>IF(Alunos!B23=0,"",VALUE(C23*100/C$3))</f>
        <v/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2"/>
      <c r="BC23" s="2"/>
      <c r="BD23" s="2"/>
      <c r="BE23" s="2"/>
    </row>
    <row r="24" spans="1:57">
      <c r="A24" s="84">
        <f>IF(Alunos!A24=0,"",Alunos!A24)</f>
        <v>21</v>
      </c>
      <c r="B24" s="85" t="str">
        <f>IF(Alunos!B24=0,"",Alunos!B24)</f>
        <v/>
      </c>
      <c r="C24" s="82">
        <f t="shared" si="0"/>
        <v>0</v>
      </c>
      <c r="D24" s="172" t="str">
        <f t="shared" si="1"/>
        <v/>
      </c>
      <c r="E24" s="94" t="str">
        <f>IF(Alunos!B24=0,"",VALUE(C24*100/C$3))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2"/>
      <c r="BC24" s="2"/>
      <c r="BD24" s="2"/>
      <c r="BE24" s="2"/>
    </row>
    <row r="25" spans="1:57">
      <c r="A25" s="84">
        <f>IF(Alunos!A25=0,"",Alunos!A25)</f>
        <v>22</v>
      </c>
      <c r="B25" s="85" t="str">
        <f>IF(Alunos!B25=0,"",Alunos!B25)</f>
        <v/>
      </c>
      <c r="C25" s="82">
        <f t="shared" si="0"/>
        <v>0</v>
      </c>
      <c r="D25" s="172" t="str">
        <f t="shared" si="1"/>
        <v/>
      </c>
      <c r="E25" s="94" t="str">
        <f>IF(Alunos!B25=0,"",VALUE(C25*100/C$3))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2"/>
      <c r="BC25" s="2"/>
      <c r="BD25" s="2"/>
      <c r="BE25" s="2"/>
    </row>
    <row r="26" spans="1:57">
      <c r="A26" s="84">
        <f>IF(Alunos!A26=0,"",Alunos!A26)</f>
        <v>23</v>
      </c>
      <c r="B26" s="85" t="str">
        <f>IF(Alunos!B26=0,"",Alunos!B26)</f>
        <v/>
      </c>
      <c r="C26" s="82">
        <f t="shared" si="0"/>
        <v>0</v>
      </c>
      <c r="D26" s="172" t="str">
        <f t="shared" si="1"/>
        <v/>
      </c>
      <c r="E26" s="94" t="str">
        <f>IF(Alunos!B26=0,"",VALUE(C26*100/C$3))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2"/>
      <c r="BC26" s="2"/>
      <c r="BD26" s="2"/>
      <c r="BE26" s="2"/>
    </row>
    <row r="27" spans="1:57">
      <c r="A27" s="84">
        <f>IF(Alunos!A27=0,"",Alunos!A27)</f>
        <v>24</v>
      </c>
      <c r="B27" s="85" t="str">
        <f>IF(Alunos!B27=0,"",Alunos!B27)</f>
        <v/>
      </c>
      <c r="C27" s="82">
        <f t="shared" si="0"/>
        <v>0</v>
      </c>
      <c r="D27" s="172" t="str">
        <f t="shared" si="1"/>
        <v/>
      </c>
      <c r="E27" s="94" t="str">
        <f>IF(Alunos!B27=0,"",VALUE(C27*100/C$3))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2"/>
      <c r="BC27" s="2"/>
      <c r="BD27" s="2"/>
      <c r="BE27" s="2"/>
    </row>
    <row r="28" spans="1:57">
      <c r="A28" s="84">
        <f>IF(Alunos!A28=0,"",Alunos!A28)</f>
        <v>25</v>
      </c>
      <c r="B28" s="85" t="str">
        <f>IF(Alunos!B28=0,"",Alunos!B28)</f>
        <v/>
      </c>
      <c r="C28" s="82">
        <f t="shared" si="0"/>
        <v>0</v>
      </c>
      <c r="D28" s="172" t="str">
        <f t="shared" si="1"/>
        <v/>
      </c>
      <c r="E28" s="94" t="str">
        <f>IF(Alunos!B28=0,"",VALUE(C28*100/C$3))</f>
        <v/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2"/>
      <c r="BC28" s="2"/>
      <c r="BD28" s="2"/>
      <c r="BE28" s="2"/>
    </row>
    <row r="29" spans="1:57">
      <c r="A29" s="84">
        <f>IF(Alunos!A29=0,"",Alunos!A29)</f>
        <v>26</v>
      </c>
      <c r="B29" s="85" t="str">
        <f>IF(Alunos!B29=0,"",Alunos!B29)</f>
        <v/>
      </c>
      <c r="C29" s="82">
        <f t="shared" si="0"/>
        <v>0</v>
      </c>
      <c r="D29" s="172" t="str">
        <f t="shared" si="1"/>
        <v/>
      </c>
      <c r="E29" s="94" t="str">
        <f>IF(Alunos!B29=0,"",VALUE(C29*100/C$3))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2"/>
      <c r="BC29" s="2"/>
      <c r="BD29" s="2"/>
      <c r="BE29" s="2"/>
    </row>
    <row r="30" spans="1:57">
      <c r="A30" s="84">
        <f>IF(Alunos!A30=0,"",Alunos!A30)</f>
        <v>27</v>
      </c>
      <c r="B30" s="85" t="str">
        <f>IF(Alunos!B30=0,"",Alunos!B30)</f>
        <v/>
      </c>
      <c r="C30" s="82">
        <f t="shared" si="0"/>
        <v>0</v>
      </c>
      <c r="D30" s="172" t="str">
        <f t="shared" si="1"/>
        <v/>
      </c>
      <c r="E30" s="94" t="str">
        <f>IF(Alunos!B30=0,"",VALUE(C30*100/C$3))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2"/>
      <c r="BC30" s="2"/>
      <c r="BD30" s="2"/>
      <c r="BE30" s="2"/>
    </row>
    <row r="31" spans="1:57">
      <c r="A31" s="84">
        <f>IF(Alunos!A31=0,"",Alunos!A31)</f>
        <v>28</v>
      </c>
      <c r="B31" s="85" t="str">
        <f>IF(Alunos!B31=0,"",Alunos!B31)</f>
        <v/>
      </c>
      <c r="C31" s="82">
        <f t="shared" si="0"/>
        <v>0</v>
      </c>
      <c r="D31" s="172" t="str">
        <f t="shared" si="1"/>
        <v/>
      </c>
      <c r="E31" s="94" t="str">
        <f>IF(Alunos!B31=0,"",VALUE(C31*100/C$3))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2"/>
      <c r="BC31" s="2"/>
      <c r="BD31" s="2"/>
      <c r="BE31" s="2"/>
    </row>
    <row r="32" spans="1:57" ht="15.75">
      <c r="B32" s="88" t="s">
        <v>74</v>
      </c>
      <c r="C32" s="89"/>
      <c r="D32" s="90">
        <f>COUNTIF(E4:E31,"&gt;=50")</f>
        <v>0</v>
      </c>
      <c r="E32" s="160"/>
      <c r="F32" s="91" t="str">
        <f t="shared" ref="F32:BA32" si="2">IF(OR(F3=0,$D$33=0),"",SUM(F4:F31)/F3/$D$33)</f>
        <v/>
      </c>
      <c r="G32" s="91" t="str">
        <f t="shared" si="2"/>
        <v/>
      </c>
      <c r="H32" s="91" t="str">
        <f t="shared" si="2"/>
        <v/>
      </c>
      <c r="I32" s="91" t="str">
        <f t="shared" si="2"/>
        <v/>
      </c>
      <c r="J32" s="91" t="str">
        <f t="shared" si="2"/>
        <v/>
      </c>
      <c r="K32" s="91" t="str">
        <f t="shared" si="2"/>
        <v/>
      </c>
      <c r="L32" s="91" t="str">
        <f t="shared" si="2"/>
        <v/>
      </c>
      <c r="M32" s="91" t="str">
        <f t="shared" si="2"/>
        <v/>
      </c>
      <c r="N32" s="91" t="str">
        <f t="shared" si="2"/>
        <v/>
      </c>
      <c r="O32" s="91" t="str">
        <f t="shared" si="2"/>
        <v/>
      </c>
      <c r="P32" s="91" t="str">
        <f t="shared" si="2"/>
        <v/>
      </c>
      <c r="Q32" s="91" t="str">
        <f t="shared" si="2"/>
        <v/>
      </c>
      <c r="R32" s="91" t="str">
        <f t="shared" si="2"/>
        <v/>
      </c>
      <c r="S32" s="91" t="str">
        <f t="shared" si="2"/>
        <v/>
      </c>
      <c r="T32" s="91" t="str">
        <f t="shared" si="2"/>
        <v/>
      </c>
      <c r="U32" s="91" t="str">
        <f t="shared" si="2"/>
        <v/>
      </c>
      <c r="V32" s="91" t="str">
        <f t="shared" si="2"/>
        <v/>
      </c>
      <c r="W32" s="91" t="str">
        <f t="shared" si="2"/>
        <v/>
      </c>
      <c r="X32" s="91" t="str">
        <f t="shared" si="2"/>
        <v/>
      </c>
      <c r="Y32" s="91" t="str">
        <f t="shared" si="2"/>
        <v/>
      </c>
      <c r="Z32" s="91" t="str">
        <f t="shared" si="2"/>
        <v/>
      </c>
      <c r="AA32" s="91" t="str">
        <f t="shared" si="2"/>
        <v/>
      </c>
      <c r="AB32" s="91" t="str">
        <f t="shared" si="2"/>
        <v/>
      </c>
      <c r="AC32" s="91" t="str">
        <f t="shared" si="2"/>
        <v/>
      </c>
      <c r="AD32" s="91" t="str">
        <f t="shared" si="2"/>
        <v/>
      </c>
      <c r="AE32" s="91" t="str">
        <f t="shared" si="2"/>
        <v/>
      </c>
      <c r="AF32" s="91" t="str">
        <f t="shared" si="2"/>
        <v/>
      </c>
      <c r="AG32" s="91" t="str">
        <f t="shared" si="2"/>
        <v/>
      </c>
      <c r="AH32" s="91" t="str">
        <f t="shared" si="2"/>
        <v/>
      </c>
      <c r="AI32" s="91" t="str">
        <f t="shared" si="2"/>
        <v/>
      </c>
      <c r="AJ32" s="91" t="str">
        <f t="shared" si="2"/>
        <v/>
      </c>
      <c r="AK32" s="91" t="str">
        <f t="shared" si="2"/>
        <v/>
      </c>
      <c r="AL32" s="91" t="str">
        <f t="shared" si="2"/>
        <v/>
      </c>
      <c r="AM32" s="91" t="str">
        <f t="shared" si="2"/>
        <v/>
      </c>
      <c r="AN32" s="91" t="str">
        <f t="shared" si="2"/>
        <v/>
      </c>
      <c r="AO32" s="91" t="str">
        <f t="shared" si="2"/>
        <v/>
      </c>
      <c r="AP32" s="91" t="str">
        <f t="shared" si="2"/>
        <v/>
      </c>
      <c r="AQ32" s="91" t="str">
        <f t="shared" si="2"/>
        <v/>
      </c>
      <c r="AR32" s="91" t="str">
        <f t="shared" si="2"/>
        <v/>
      </c>
      <c r="AS32" s="91" t="str">
        <f t="shared" si="2"/>
        <v/>
      </c>
      <c r="AT32" s="91" t="str">
        <f t="shared" si="2"/>
        <v/>
      </c>
      <c r="AU32" s="91" t="str">
        <f t="shared" si="2"/>
        <v/>
      </c>
      <c r="AV32" s="91" t="str">
        <f t="shared" si="2"/>
        <v/>
      </c>
      <c r="AW32" s="91" t="str">
        <f t="shared" si="2"/>
        <v/>
      </c>
      <c r="AX32" s="91" t="str">
        <f t="shared" si="2"/>
        <v/>
      </c>
      <c r="AY32" s="91" t="str">
        <f t="shared" si="2"/>
        <v/>
      </c>
      <c r="AZ32" s="91" t="str">
        <f t="shared" si="2"/>
        <v/>
      </c>
      <c r="BA32" s="91" t="str">
        <f t="shared" si="2"/>
        <v/>
      </c>
      <c r="BB32" s="29"/>
      <c r="BC32" s="29"/>
      <c r="BD32" s="29"/>
    </row>
    <row r="33" spans="2:56" ht="15">
      <c r="B33" s="88" t="s">
        <v>76</v>
      </c>
      <c r="C33" s="89"/>
      <c r="D33" s="86">
        <f>COUNTIF(E4:E31,"&gt;=0")</f>
        <v>0</v>
      </c>
      <c r="E33" s="160"/>
      <c r="F33" s="91" t="str">
        <f t="shared" ref="F33:BA33" si="3">IF(OR(F3=0,$D$33=0),"",COUNTIF(F4:F31,"&gt;0")/$D$33)</f>
        <v/>
      </c>
      <c r="G33" s="91" t="str">
        <f t="shared" si="3"/>
        <v/>
      </c>
      <c r="H33" s="91" t="str">
        <f t="shared" si="3"/>
        <v/>
      </c>
      <c r="I33" s="91" t="str">
        <f t="shared" si="3"/>
        <v/>
      </c>
      <c r="J33" s="91" t="str">
        <f t="shared" si="3"/>
        <v/>
      </c>
      <c r="K33" s="91" t="str">
        <f t="shared" si="3"/>
        <v/>
      </c>
      <c r="L33" s="91" t="str">
        <f t="shared" si="3"/>
        <v/>
      </c>
      <c r="M33" s="91" t="str">
        <f t="shared" si="3"/>
        <v/>
      </c>
      <c r="N33" s="91" t="str">
        <f t="shared" si="3"/>
        <v/>
      </c>
      <c r="O33" s="91" t="str">
        <f t="shared" si="3"/>
        <v/>
      </c>
      <c r="P33" s="91" t="str">
        <f t="shared" si="3"/>
        <v/>
      </c>
      <c r="Q33" s="91" t="str">
        <f t="shared" si="3"/>
        <v/>
      </c>
      <c r="R33" s="91" t="str">
        <f t="shared" si="3"/>
        <v/>
      </c>
      <c r="S33" s="91" t="str">
        <f t="shared" si="3"/>
        <v/>
      </c>
      <c r="T33" s="91" t="str">
        <f t="shared" si="3"/>
        <v/>
      </c>
      <c r="U33" s="91" t="str">
        <f t="shared" si="3"/>
        <v/>
      </c>
      <c r="V33" s="91" t="str">
        <f t="shared" si="3"/>
        <v/>
      </c>
      <c r="W33" s="91" t="str">
        <f t="shared" si="3"/>
        <v/>
      </c>
      <c r="X33" s="91" t="str">
        <f t="shared" si="3"/>
        <v/>
      </c>
      <c r="Y33" s="91" t="str">
        <f t="shared" si="3"/>
        <v/>
      </c>
      <c r="Z33" s="91" t="str">
        <f t="shared" si="3"/>
        <v/>
      </c>
      <c r="AA33" s="91" t="str">
        <f t="shared" si="3"/>
        <v/>
      </c>
      <c r="AB33" s="91" t="str">
        <f t="shared" si="3"/>
        <v/>
      </c>
      <c r="AC33" s="91" t="str">
        <f t="shared" si="3"/>
        <v/>
      </c>
      <c r="AD33" s="91" t="str">
        <f t="shared" si="3"/>
        <v/>
      </c>
      <c r="AE33" s="91" t="str">
        <f t="shared" si="3"/>
        <v/>
      </c>
      <c r="AF33" s="91" t="str">
        <f t="shared" si="3"/>
        <v/>
      </c>
      <c r="AG33" s="91" t="str">
        <f t="shared" si="3"/>
        <v/>
      </c>
      <c r="AH33" s="91" t="str">
        <f t="shared" si="3"/>
        <v/>
      </c>
      <c r="AI33" s="91" t="str">
        <f t="shared" si="3"/>
        <v/>
      </c>
      <c r="AJ33" s="91" t="str">
        <f t="shared" si="3"/>
        <v/>
      </c>
      <c r="AK33" s="91" t="str">
        <f t="shared" si="3"/>
        <v/>
      </c>
      <c r="AL33" s="91" t="str">
        <f t="shared" si="3"/>
        <v/>
      </c>
      <c r="AM33" s="91" t="str">
        <f t="shared" si="3"/>
        <v/>
      </c>
      <c r="AN33" s="91" t="str">
        <f t="shared" si="3"/>
        <v/>
      </c>
      <c r="AO33" s="91" t="str">
        <f t="shared" si="3"/>
        <v/>
      </c>
      <c r="AP33" s="91" t="str">
        <f t="shared" si="3"/>
        <v/>
      </c>
      <c r="AQ33" s="91" t="str">
        <f t="shared" si="3"/>
        <v/>
      </c>
      <c r="AR33" s="91" t="str">
        <f t="shared" si="3"/>
        <v/>
      </c>
      <c r="AS33" s="91" t="str">
        <f t="shared" si="3"/>
        <v/>
      </c>
      <c r="AT33" s="91" t="str">
        <f t="shared" si="3"/>
        <v/>
      </c>
      <c r="AU33" s="91" t="str">
        <f t="shared" si="3"/>
        <v/>
      </c>
      <c r="AV33" s="91" t="str">
        <f t="shared" si="3"/>
        <v/>
      </c>
      <c r="AW33" s="91" t="str">
        <f t="shared" si="3"/>
        <v/>
      </c>
      <c r="AX33" s="91" t="str">
        <f t="shared" si="3"/>
        <v/>
      </c>
      <c r="AY33" s="91" t="str">
        <f t="shared" si="3"/>
        <v/>
      </c>
      <c r="AZ33" s="91" t="str">
        <f t="shared" si="3"/>
        <v/>
      </c>
      <c r="BA33" s="91" t="str">
        <f t="shared" si="3"/>
        <v/>
      </c>
      <c r="BB33" s="29"/>
      <c r="BC33" s="29"/>
      <c r="BD33" s="29"/>
    </row>
    <row r="34" spans="2:56" ht="15.75">
      <c r="B34" s="88" t="s">
        <v>75</v>
      </c>
      <c r="C34" s="89"/>
      <c r="D34" s="92" t="str">
        <f>IF(D33=0,"",D32/D33)</f>
        <v/>
      </c>
      <c r="E34" s="160"/>
      <c r="F34" s="91" t="str">
        <f t="shared" ref="F34:BA34" si="4">IF(OR(F3=0,$D$33=0),"",COUNTIF(F4:F31,F3)/$D$33)</f>
        <v/>
      </c>
      <c r="G34" s="91" t="str">
        <f t="shared" si="4"/>
        <v/>
      </c>
      <c r="H34" s="91" t="str">
        <f t="shared" si="4"/>
        <v/>
      </c>
      <c r="I34" s="91" t="str">
        <f t="shared" si="4"/>
        <v/>
      </c>
      <c r="J34" s="91" t="str">
        <f t="shared" si="4"/>
        <v/>
      </c>
      <c r="K34" s="91" t="str">
        <f t="shared" si="4"/>
        <v/>
      </c>
      <c r="L34" s="91" t="str">
        <f t="shared" si="4"/>
        <v/>
      </c>
      <c r="M34" s="91" t="str">
        <f t="shared" si="4"/>
        <v/>
      </c>
      <c r="N34" s="91" t="str">
        <f t="shared" si="4"/>
        <v/>
      </c>
      <c r="O34" s="91" t="str">
        <f t="shared" si="4"/>
        <v/>
      </c>
      <c r="P34" s="91" t="str">
        <f t="shared" si="4"/>
        <v/>
      </c>
      <c r="Q34" s="91" t="str">
        <f t="shared" si="4"/>
        <v/>
      </c>
      <c r="R34" s="91" t="str">
        <f t="shared" si="4"/>
        <v/>
      </c>
      <c r="S34" s="91" t="str">
        <f t="shared" si="4"/>
        <v/>
      </c>
      <c r="T34" s="91" t="str">
        <f t="shared" si="4"/>
        <v/>
      </c>
      <c r="U34" s="91" t="str">
        <f t="shared" si="4"/>
        <v/>
      </c>
      <c r="V34" s="91" t="str">
        <f t="shared" si="4"/>
        <v/>
      </c>
      <c r="W34" s="91" t="str">
        <f t="shared" si="4"/>
        <v/>
      </c>
      <c r="X34" s="91" t="str">
        <f t="shared" si="4"/>
        <v/>
      </c>
      <c r="Y34" s="91" t="str">
        <f t="shared" si="4"/>
        <v/>
      </c>
      <c r="Z34" s="91" t="str">
        <f t="shared" si="4"/>
        <v/>
      </c>
      <c r="AA34" s="91" t="str">
        <f t="shared" si="4"/>
        <v/>
      </c>
      <c r="AB34" s="91" t="str">
        <f t="shared" si="4"/>
        <v/>
      </c>
      <c r="AC34" s="91" t="str">
        <f t="shared" si="4"/>
        <v/>
      </c>
      <c r="AD34" s="91" t="str">
        <f t="shared" si="4"/>
        <v/>
      </c>
      <c r="AE34" s="91" t="str">
        <f t="shared" si="4"/>
        <v/>
      </c>
      <c r="AF34" s="91" t="str">
        <f t="shared" si="4"/>
        <v/>
      </c>
      <c r="AG34" s="91" t="str">
        <f t="shared" si="4"/>
        <v/>
      </c>
      <c r="AH34" s="91" t="str">
        <f t="shared" si="4"/>
        <v/>
      </c>
      <c r="AI34" s="91" t="str">
        <f t="shared" si="4"/>
        <v/>
      </c>
      <c r="AJ34" s="91" t="str">
        <f t="shared" si="4"/>
        <v/>
      </c>
      <c r="AK34" s="91" t="str">
        <f t="shared" si="4"/>
        <v/>
      </c>
      <c r="AL34" s="91" t="str">
        <f t="shared" si="4"/>
        <v/>
      </c>
      <c r="AM34" s="91" t="str">
        <f t="shared" si="4"/>
        <v/>
      </c>
      <c r="AN34" s="91" t="str">
        <f t="shared" si="4"/>
        <v/>
      </c>
      <c r="AO34" s="91" t="str">
        <f t="shared" si="4"/>
        <v/>
      </c>
      <c r="AP34" s="91" t="str">
        <f t="shared" si="4"/>
        <v/>
      </c>
      <c r="AQ34" s="91" t="str">
        <f t="shared" si="4"/>
        <v/>
      </c>
      <c r="AR34" s="91" t="str">
        <f t="shared" si="4"/>
        <v/>
      </c>
      <c r="AS34" s="91" t="str">
        <f t="shared" si="4"/>
        <v/>
      </c>
      <c r="AT34" s="91" t="str">
        <f t="shared" si="4"/>
        <v/>
      </c>
      <c r="AU34" s="91" t="str">
        <f t="shared" si="4"/>
        <v/>
      </c>
      <c r="AV34" s="91" t="str">
        <f t="shared" si="4"/>
        <v/>
      </c>
      <c r="AW34" s="91" t="str">
        <f t="shared" si="4"/>
        <v/>
      </c>
      <c r="AX34" s="91" t="str">
        <f t="shared" si="4"/>
        <v/>
      </c>
      <c r="AY34" s="91" t="str">
        <f t="shared" si="4"/>
        <v/>
      </c>
      <c r="AZ34" s="91" t="str">
        <f t="shared" si="4"/>
        <v/>
      </c>
      <c r="BA34" s="91" t="str">
        <f t="shared" si="4"/>
        <v/>
      </c>
      <c r="BB34" s="29"/>
      <c r="BC34" s="29"/>
      <c r="BD34" s="29"/>
    </row>
    <row r="35" spans="2:56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2"/>
      <c r="BB35" s="2"/>
      <c r="BC35" s="2"/>
      <c r="BD35" s="2"/>
    </row>
    <row r="36" spans="2:5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6">
      <c r="B37" s="161" t="s">
        <v>108</v>
      </c>
      <c r="C37" s="88"/>
      <c r="D37" s="82" t="s">
        <v>55</v>
      </c>
      <c r="F37" s="82" t="str">
        <f t="shared" ref="F37:BA37" si="5">IF(F2=0,"",F2)</f>
        <v/>
      </c>
      <c r="G37" s="82" t="str">
        <f t="shared" si="5"/>
        <v/>
      </c>
      <c r="H37" s="82" t="str">
        <f t="shared" si="5"/>
        <v/>
      </c>
      <c r="I37" s="82" t="str">
        <f t="shared" si="5"/>
        <v/>
      </c>
      <c r="J37" s="82" t="str">
        <f t="shared" si="5"/>
        <v/>
      </c>
      <c r="K37" s="82" t="str">
        <f t="shared" si="5"/>
        <v/>
      </c>
      <c r="L37" s="82" t="str">
        <f t="shared" si="5"/>
        <v/>
      </c>
      <c r="M37" s="82" t="str">
        <f t="shared" si="5"/>
        <v/>
      </c>
      <c r="N37" s="82" t="str">
        <f t="shared" si="5"/>
        <v/>
      </c>
      <c r="O37" s="82" t="str">
        <f t="shared" si="5"/>
        <v/>
      </c>
      <c r="P37" s="82" t="str">
        <f t="shared" si="5"/>
        <v/>
      </c>
      <c r="Q37" s="82" t="str">
        <f t="shared" si="5"/>
        <v/>
      </c>
      <c r="R37" s="82" t="str">
        <f t="shared" si="5"/>
        <v/>
      </c>
      <c r="S37" s="82" t="str">
        <f t="shared" si="5"/>
        <v/>
      </c>
      <c r="T37" s="82" t="str">
        <f t="shared" si="5"/>
        <v/>
      </c>
      <c r="U37" s="82" t="str">
        <f t="shared" si="5"/>
        <v/>
      </c>
      <c r="V37" s="82" t="str">
        <f t="shared" si="5"/>
        <v/>
      </c>
      <c r="W37" s="82" t="str">
        <f t="shared" si="5"/>
        <v/>
      </c>
      <c r="X37" s="82" t="str">
        <f t="shared" si="5"/>
        <v/>
      </c>
      <c r="Y37" s="82" t="str">
        <f t="shared" si="5"/>
        <v/>
      </c>
      <c r="Z37" s="82" t="str">
        <f t="shared" si="5"/>
        <v/>
      </c>
      <c r="AA37" s="82" t="str">
        <f t="shared" si="5"/>
        <v/>
      </c>
      <c r="AB37" s="82" t="str">
        <f t="shared" si="5"/>
        <v/>
      </c>
      <c r="AC37" s="82" t="str">
        <f t="shared" si="5"/>
        <v/>
      </c>
      <c r="AD37" s="82" t="str">
        <f t="shared" si="5"/>
        <v/>
      </c>
      <c r="AE37" s="82" t="str">
        <f t="shared" si="5"/>
        <v/>
      </c>
      <c r="AF37" s="82" t="str">
        <f t="shared" si="5"/>
        <v/>
      </c>
      <c r="AG37" s="82" t="str">
        <f t="shared" si="5"/>
        <v/>
      </c>
      <c r="AH37" s="82" t="str">
        <f t="shared" si="5"/>
        <v/>
      </c>
      <c r="AI37" s="82" t="str">
        <f t="shared" si="5"/>
        <v/>
      </c>
      <c r="AJ37" s="82" t="str">
        <f t="shared" si="5"/>
        <v/>
      </c>
      <c r="AK37" s="82" t="str">
        <f t="shared" si="5"/>
        <v/>
      </c>
      <c r="AL37" s="82" t="str">
        <f t="shared" si="5"/>
        <v/>
      </c>
      <c r="AM37" s="82" t="str">
        <f t="shared" si="5"/>
        <v/>
      </c>
      <c r="AN37" s="82" t="str">
        <f t="shared" si="5"/>
        <v/>
      </c>
      <c r="AO37" s="82" t="str">
        <f t="shared" si="5"/>
        <v/>
      </c>
      <c r="AP37" s="82" t="str">
        <f t="shared" si="5"/>
        <v/>
      </c>
      <c r="AQ37" s="82" t="str">
        <f t="shared" si="5"/>
        <v/>
      </c>
      <c r="AR37" s="82" t="str">
        <f t="shared" si="5"/>
        <v/>
      </c>
      <c r="AS37" s="82" t="str">
        <f t="shared" si="5"/>
        <v/>
      </c>
      <c r="AT37" s="82" t="str">
        <f t="shared" si="5"/>
        <v/>
      </c>
      <c r="AU37" s="82" t="str">
        <f t="shared" si="5"/>
        <v/>
      </c>
      <c r="AV37" s="82" t="str">
        <f t="shared" si="5"/>
        <v/>
      </c>
      <c r="AW37" s="82" t="str">
        <f t="shared" si="5"/>
        <v/>
      </c>
      <c r="AX37" s="82" t="str">
        <f t="shared" si="5"/>
        <v/>
      </c>
      <c r="AY37" s="82" t="str">
        <f t="shared" si="5"/>
        <v/>
      </c>
      <c r="AZ37" s="82" t="str">
        <f t="shared" si="5"/>
        <v/>
      </c>
      <c r="BA37" s="82" t="str">
        <f t="shared" si="5"/>
        <v/>
      </c>
    </row>
    <row r="38" spans="2:56">
      <c r="B38" s="163"/>
      <c r="C38" s="85"/>
      <c r="D38" s="162" t="str">
        <f t="shared" ref="D38:D57" si="6">IF(OR(SUM(E38:AZ38)=0,B38=""),"",SUMPRODUCT($E$32:$AZ$32,E38:AZ38)/COUNT(E38:AZ38))</f>
        <v/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6">
      <c r="B39" s="163"/>
      <c r="C39" s="85"/>
      <c r="D39" s="162" t="str">
        <f t="shared" si="6"/>
        <v/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</row>
    <row r="40" spans="2:56">
      <c r="B40" s="163"/>
      <c r="C40" s="85"/>
      <c r="D40" s="162" t="str">
        <f t="shared" si="6"/>
        <v/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</row>
    <row r="41" spans="2:56">
      <c r="B41" s="163"/>
      <c r="C41" s="85"/>
      <c r="D41" s="162" t="str">
        <f t="shared" si="6"/>
        <v/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spans="2:56">
      <c r="B42" s="163"/>
      <c r="C42" s="85"/>
      <c r="D42" s="162" t="str">
        <f t="shared" si="6"/>
        <v/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6">
      <c r="B43" s="163"/>
      <c r="C43" s="85"/>
      <c r="D43" s="162" t="str">
        <f t="shared" si="6"/>
        <v/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6">
      <c r="B44" s="163"/>
      <c r="C44" s="85"/>
      <c r="D44" s="162" t="str">
        <f t="shared" si="6"/>
        <v/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6">
      <c r="B45" s="163"/>
      <c r="C45" s="85"/>
      <c r="D45" s="162" t="str">
        <f t="shared" si="6"/>
        <v/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6">
      <c r="B46" s="163"/>
      <c r="C46" s="85"/>
      <c r="D46" s="162" t="str">
        <f t="shared" si="6"/>
        <v/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</row>
    <row r="47" spans="2:56">
      <c r="B47" s="163"/>
      <c r="C47" s="85"/>
      <c r="D47" s="162" t="str">
        <f t="shared" si="6"/>
        <v/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</row>
    <row r="48" spans="2:56">
      <c r="B48" s="163"/>
      <c r="C48" s="85"/>
      <c r="D48" s="162" t="str">
        <f t="shared" si="6"/>
        <v/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3">
      <c r="B49" s="163"/>
      <c r="C49" s="85"/>
      <c r="D49" s="162" t="str">
        <f t="shared" si="6"/>
        <v/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</row>
    <row r="50" spans="2:53">
      <c r="B50" s="163"/>
      <c r="C50" s="85"/>
      <c r="D50" s="162" t="str">
        <f t="shared" si="6"/>
        <v/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</row>
    <row r="51" spans="2:53">
      <c r="B51" s="163"/>
      <c r="C51" s="85"/>
      <c r="D51" s="162" t="str">
        <f t="shared" si="6"/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</sheetData>
  <sheetProtection password="F759" sheet="1" objects="1" scenarios="1" selectLockedCells="1"/>
  <mergeCells count="3">
    <mergeCell ref="D1:G1"/>
    <mergeCell ref="A1:B1"/>
    <mergeCell ref="A2:A3"/>
  </mergeCells>
  <phoneticPr fontId="3" type="noConversion"/>
  <conditionalFormatting sqref="E32:BD34">
    <cfRule type="cellIs" dxfId="6" priority="1" stopIfTrue="1" operator="lessThan">
      <formula>0.495</formula>
    </cfRule>
  </conditionalFormatting>
  <conditionalFormatting sqref="D34">
    <cfRule type="cellIs" dxfId="5" priority="2" stopIfTrue="1" operator="lessThan">
      <formula>0.5</formula>
    </cfRule>
  </conditionalFormatting>
  <conditionalFormatting sqref="D32">
    <cfRule type="cellIs" dxfId="4" priority="3" stopIfTrue="1" operator="lessThan">
      <formula>$D$33/2</formula>
    </cfRule>
  </conditionalFormatting>
  <conditionalFormatting sqref="C3:C31">
    <cfRule type="cellIs" dxfId="3" priority="4" stopIfTrue="1" operator="lessThan">
      <formula>50</formula>
    </cfRule>
  </conditionalFormatting>
  <conditionalFormatting sqref="B4:B31">
    <cfRule type="cellIs" dxfId="2" priority="5" stopIfTrue="1" operator="equal">
      <formula>0</formula>
    </cfRule>
  </conditionalFormatting>
  <conditionalFormatting sqref="D4:E31">
    <cfRule type="cellIs" dxfId="1" priority="6" stopIfTrue="1" operator="greaterThan">
      <formula>49.5</formula>
    </cfRule>
  </conditionalFormatting>
  <conditionalFormatting sqref="D38:D57">
    <cfRule type="cellIs" dxfId="0" priority="7" stopIfTrue="1" operator="lessThan">
      <formula>49.5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F38:BA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r:id="rId1"/>
  <headerFooter alignWithMargins="0">
    <oddHeader>&amp;L&amp;F&amp;R&amp;A</oddHeader>
    <oddFooter>&amp;L&amp;D / &amp;T&amp;REBI Eixo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5" enableFormatConditionsCalculation="0">
    <tabColor indexed="53"/>
  </sheetPr>
  <dimension ref="A1:BZ57"/>
  <sheetViews>
    <sheetView showGridLines="0" showRowColHeaders="0" workbookViewId="0">
      <selection activeCell="E3" sqref="E3:E13"/>
    </sheetView>
  </sheetViews>
  <sheetFormatPr defaultRowHeight="12.75"/>
  <cols>
    <col min="1" max="1" width="3" style="6" customWidth="1"/>
    <col min="2" max="2" width="24.7109375" style="6" customWidth="1"/>
    <col min="3" max="3" width="5.5703125" style="6" hidden="1" customWidth="1"/>
    <col min="4" max="4" width="7.7109375" style="6" customWidth="1"/>
    <col min="5" max="52" width="5" style="6" customWidth="1"/>
    <col min="53" max="16384" width="9.140625" style="6"/>
  </cols>
  <sheetData>
    <row r="1" spans="1:78">
      <c r="A1" s="326" t="s">
        <v>53</v>
      </c>
      <c r="B1" s="326"/>
      <c r="D1" s="325" t="s">
        <v>50</v>
      </c>
      <c r="E1" s="325"/>
      <c r="F1" s="325"/>
      <c r="G1" s="325"/>
      <c r="H1" s="4">
        <f>C3</f>
        <v>0</v>
      </c>
      <c r="I1" s="7" t="s">
        <v>51</v>
      </c>
    </row>
    <row r="2" spans="1:78">
      <c r="A2" s="327" t="s">
        <v>13</v>
      </c>
      <c r="B2" s="122" t="s">
        <v>43</v>
      </c>
      <c r="C2" s="123" t="s">
        <v>44</v>
      </c>
      <c r="D2" s="124" t="s">
        <v>12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</row>
    <row r="3" spans="1:78">
      <c r="A3" s="327"/>
      <c r="B3" s="31" t="s">
        <v>14</v>
      </c>
      <c r="C3" s="125">
        <f>SUM(E3:AZ3)</f>
        <v>0</v>
      </c>
      <c r="D3" s="122" t="e">
        <f>C3*100/C$3</f>
        <v>#DIV/0!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</row>
    <row r="4" spans="1:78">
      <c r="A4" s="127">
        <f>IF(Alunos!A4=0,"",Alunos!A4)</f>
        <v>1</v>
      </c>
      <c r="B4" s="128" t="str">
        <f>IF(Alunos!B4=0,"",Alunos!B4)</f>
        <v/>
      </c>
      <c r="C4" s="43">
        <f t="shared" ref="C4:C31" si="0">SUM(E4:AZ4)</f>
        <v>0</v>
      </c>
      <c r="D4" s="129" t="str">
        <f>IF(Alunos!B4=0,"",VALUE(C4*100/C$3))</f>
        <v/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</row>
    <row r="5" spans="1:78">
      <c r="A5" s="130">
        <f>IF(Alunos!A5=0,"",Alunos!A5)</f>
        <v>2</v>
      </c>
      <c r="B5" s="131" t="str">
        <f>IF(Alunos!B5=0,"",Alunos!B5)</f>
        <v/>
      </c>
      <c r="C5" s="17">
        <f t="shared" si="0"/>
        <v>0</v>
      </c>
      <c r="D5" s="33" t="str">
        <f>IF(Alunos!B5=0,"",VALUE(C5*100/C$3))</f>
        <v/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</row>
    <row r="6" spans="1:78">
      <c r="A6" s="127">
        <f>IF(Alunos!A6=0,"",Alunos!A6)</f>
        <v>3</v>
      </c>
      <c r="B6" s="128" t="str">
        <f>IF(Alunos!B6=0,"",Alunos!B6)</f>
        <v/>
      </c>
      <c r="C6" s="43">
        <f t="shared" si="0"/>
        <v>0</v>
      </c>
      <c r="D6" s="129" t="str">
        <f>IF(Alunos!B6=0,"",VALUE(C6*100/C$3))</f>
        <v/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</row>
    <row r="7" spans="1:78">
      <c r="A7" s="130">
        <f>IF(Alunos!A7=0,"",Alunos!A7)</f>
        <v>4</v>
      </c>
      <c r="B7" s="131" t="str">
        <f>IF(Alunos!B7=0,"",Alunos!B7)</f>
        <v/>
      </c>
      <c r="C7" s="17">
        <f t="shared" si="0"/>
        <v>0</v>
      </c>
      <c r="D7" s="33" t="str">
        <f>IF(Alunos!B7=0,"",VALUE(C7*100/C$3))</f>
        <v/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78">
      <c r="A8" s="127">
        <f>IF(Alunos!A8=0,"",Alunos!A8)</f>
        <v>5</v>
      </c>
      <c r="B8" s="128" t="str">
        <f>IF(Alunos!B8=0,"",Alunos!B8)</f>
        <v/>
      </c>
      <c r="C8" s="43">
        <f t="shared" si="0"/>
        <v>0</v>
      </c>
      <c r="D8" s="129" t="str">
        <f>IF(Alunos!B8=0,"",VALUE(C8*100/C$3))</f>
        <v/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</row>
    <row r="9" spans="1:78">
      <c r="A9" s="130">
        <f>IF(Alunos!A9=0,"",Alunos!A9)</f>
        <v>6</v>
      </c>
      <c r="B9" s="131" t="str">
        <f>IF(Alunos!B9=0,"",Alunos!B9)</f>
        <v/>
      </c>
      <c r="C9" s="17">
        <f t="shared" si="0"/>
        <v>0</v>
      </c>
      <c r="D9" s="33" t="str">
        <f>IF(Alunos!B9=0,"",VALUE(C9*100/C$3))</f>
        <v/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78">
      <c r="A10" s="127">
        <f>IF(Alunos!A10=0,"",Alunos!A10)</f>
        <v>7</v>
      </c>
      <c r="B10" s="128" t="str">
        <f>IF(Alunos!B10=0,"",Alunos!B10)</f>
        <v/>
      </c>
      <c r="C10" s="43">
        <f t="shared" si="0"/>
        <v>0</v>
      </c>
      <c r="D10" s="129" t="str">
        <f>IF(Alunos!B10=0,"",VALUE(C10*100/C$3))</f>
        <v/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</row>
    <row r="11" spans="1:78">
      <c r="A11" s="130">
        <f>IF(Alunos!A11=0,"",Alunos!A11)</f>
        <v>8</v>
      </c>
      <c r="B11" s="131" t="str">
        <f>IF(Alunos!B11=0,"",Alunos!B11)</f>
        <v/>
      </c>
      <c r="C11" s="17">
        <f t="shared" si="0"/>
        <v>0</v>
      </c>
      <c r="D11" s="33" t="str">
        <f>IF(Alunos!B11=0,"",VALUE(C11*100/C$3))</f>
        <v/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78">
      <c r="A12" s="127">
        <f>IF(Alunos!A12=0,"",Alunos!A12)</f>
        <v>9</v>
      </c>
      <c r="B12" s="128" t="str">
        <f>IF(Alunos!B12=0,"",Alunos!B12)</f>
        <v/>
      </c>
      <c r="C12" s="43">
        <f t="shared" si="0"/>
        <v>0</v>
      </c>
      <c r="D12" s="129" t="str">
        <f>IF(Alunos!B12=0,"",VALUE(C12*100/C$3))</f>
        <v/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</row>
    <row r="13" spans="1:78">
      <c r="A13" s="130">
        <f>IF(Alunos!A13=0,"",Alunos!A13)</f>
        <v>10</v>
      </c>
      <c r="B13" s="131" t="str">
        <f>IF(Alunos!B13=0,"",Alunos!B13)</f>
        <v/>
      </c>
      <c r="C13" s="17">
        <f t="shared" si="0"/>
        <v>0</v>
      </c>
      <c r="D13" s="33" t="str">
        <f>IF(Alunos!B13=0,"",VALUE(C13*100/C$3))</f>
        <v/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78">
      <c r="A14" s="127">
        <f>IF(Alunos!A14=0,"",Alunos!A14)</f>
        <v>11</v>
      </c>
      <c r="B14" s="128" t="str">
        <f>IF(Alunos!B14=0,"",Alunos!B14)</f>
        <v/>
      </c>
      <c r="C14" s="43">
        <f t="shared" si="0"/>
        <v>0</v>
      </c>
      <c r="D14" s="129" t="str">
        <f>IF(Alunos!B14=0,"",VALUE(C14*100/C$3))</f>
        <v/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</row>
    <row r="15" spans="1:78">
      <c r="A15" s="130">
        <f>IF(Alunos!A15=0,"",Alunos!A15)</f>
        <v>12</v>
      </c>
      <c r="B15" s="131" t="str">
        <f>IF(Alunos!B15=0,"",Alunos!B15)</f>
        <v/>
      </c>
      <c r="C15" s="17">
        <f t="shared" si="0"/>
        <v>0</v>
      </c>
      <c r="D15" s="33" t="str">
        <f>IF(Alunos!B15=0,"",VALUE(C15*100/C$3))</f>
        <v/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78">
      <c r="A16" s="127">
        <f>IF(Alunos!A16=0,"",Alunos!A16)</f>
        <v>13</v>
      </c>
      <c r="B16" s="128" t="str">
        <f>IF(Alunos!B16=0,"",Alunos!B16)</f>
        <v/>
      </c>
      <c r="C16" s="43">
        <f t="shared" si="0"/>
        <v>0</v>
      </c>
      <c r="D16" s="129" t="str">
        <f>IF(Alunos!B16=0,"",VALUE(C16*100/C$3))</f>
        <v/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</row>
    <row r="17" spans="1:52">
      <c r="A17" s="130">
        <f>IF(Alunos!A17=0,"",Alunos!A17)</f>
        <v>14</v>
      </c>
      <c r="B17" s="131" t="str">
        <f>IF(Alunos!B17=0,"",Alunos!B17)</f>
        <v/>
      </c>
      <c r="C17" s="17">
        <f t="shared" si="0"/>
        <v>0</v>
      </c>
      <c r="D17" s="33" t="str">
        <f>IF(Alunos!B17=0,"",VALUE(C17*100/C$3))</f>
        <v/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</row>
    <row r="18" spans="1:52">
      <c r="A18" s="127">
        <f>IF(Alunos!A18=0,"",Alunos!A18)</f>
        <v>15</v>
      </c>
      <c r="B18" s="128" t="str">
        <f>IF(Alunos!B18=0,"",Alunos!B18)</f>
        <v/>
      </c>
      <c r="C18" s="43">
        <f t="shared" si="0"/>
        <v>0</v>
      </c>
      <c r="D18" s="129" t="str">
        <f>IF(Alunos!B18=0,"",VALUE(C18*100/C$3))</f>
        <v/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</row>
    <row r="19" spans="1:52">
      <c r="A19" s="130">
        <f>IF(Alunos!A19=0,"",Alunos!A19)</f>
        <v>16</v>
      </c>
      <c r="B19" s="131" t="str">
        <f>IF(Alunos!B19=0,"",Alunos!B19)</f>
        <v/>
      </c>
      <c r="C19" s="17">
        <f t="shared" si="0"/>
        <v>0</v>
      </c>
      <c r="D19" s="33" t="str">
        <f>IF(Alunos!B19=0,"",VALUE(C19*100/C$3))</f>
        <v/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</row>
    <row r="20" spans="1:52">
      <c r="A20" s="127">
        <f>IF(Alunos!A20=0,"",Alunos!A20)</f>
        <v>17</v>
      </c>
      <c r="B20" s="128" t="str">
        <f>IF(Alunos!B20=0,"",Alunos!B20)</f>
        <v/>
      </c>
      <c r="C20" s="43">
        <f t="shared" si="0"/>
        <v>0</v>
      </c>
      <c r="D20" s="129" t="str">
        <f>IF(Alunos!B20=0,"",VALUE(C20*100/C$3))</f>
        <v/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</row>
    <row r="21" spans="1:52">
      <c r="A21" s="130">
        <f>IF(Alunos!A21=0,"",Alunos!A21)</f>
        <v>18</v>
      </c>
      <c r="B21" s="131" t="str">
        <f>IF(Alunos!B21=0,"",Alunos!B21)</f>
        <v/>
      </c>
      <c r="C21" s="17">
        <f t="shared" si="0"/>
        <v>0</v>
      </c>
      <c r="D21" s="33" t="str">
        <f>IF(Alunos!B21=0,"",VALUE(C21*100/C$3))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</row>
    <row r="22" spans="1:52">
      <c r="A22" s="127">
        <f>IF(Alunos!A22=0,"",Alunos!A22)</f>
        <v>19</v>
      </c>
      <c r="B22" s="128" t="str">
        <f>IF(Alunos!B22=0,"",Alunos!B22)</f>
        <v/>
      </c>
      <c r="C22" s="43">
        <f t="shared" si="0"/>
        <v>0</v>
      </c>
      <c r="D22" s="129" t="str">
        <f>IF(Alunos!B22=0,"",VALUE(C22*100/C$3))</f>
        <v/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</row>
    <row r="23" spans="1:52">
      <c r="A23" s="130">
        <f>IF(Alunos!A23=0,"",Alunos!A23)</f>
        <v>20</v>
      </c>
      <c r="B23" s="131" t="str">
        <f>IF(Alunos!B23=0,"",Alunos!B23)</f>
        <v/>
      </c>
      <c r="C23" s="17">
        <f t="shared" si="0"/>
        <v>0</v>
      </c>
      <c r="D23" s="33" t="str">
        <f>IF(Alunos!B23=0,"",VALUE(C23*100/C$3))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</row>
    <row r="24" spans="1:52">
      <c r="A24" s="127">
        <f>IF(Alunos!A24=0,"",Alunos!A24)</f>
        <v>21</v>
      </c>
      <c r="B24" s="128" t="str">
        <f>IF(Alunos!B24=0,"",Alunos!B24)</f>
        <v/>
      </c>
      <c r="C24" s="43">
        <f t="shared" si="0"/>
        <v>0</v>
      </c>
      <c r="D24" s="129" t="str">
        <f>IF(Alunos!B24=0,"",VALUE(C24*100/C$3))</f>
        <v/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</row>
    <row r="25" spans="1:52">
      <c r="A25" s="130">
        <f>IF(Alunos!A25=0,"",Alunos!A25)</f>
        <v>22</v>
      </c>
      <c r="B25" s="131" t="str">
        <f>IF(Alunos!B25=0,"",Alunos!B25)</f>
        <v/>
      </c>
      <c r="C25" s="17">
        <f t="shared" si="0"/>
        <v>0</v>
      </c>
      <c r="D25" s="33" t="str">
        <f>IF(Alunos!B25=0,"",VALUE(C25*100/C$3))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</row>
    <row r="26" spans="1:52">
      <c r="A26" s="127">
        <f>IF(Alunos!A26=0,"",Alunos!A26)</f>
        <v>23</v>
      </c>
      <c r="B26" s="128" t="str">
        <f>IF(Alunos!B26=0,"",Alunos!B26)</f>
        <v/>
      </c>
      <c r="C26" s="43">
        <f t="shared" si="0"/>
        <v>0</v>
      </c>
      <c r="D26" s="129" t="str">
        <f>IF(Alunos!B26=0,"",VALUE(C26*100/C$3))</f>
        <v/>
      </c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</row>
    <row r="27" spans="1:52">
      <c r="A27" s="130">
        <f>IF(Alunos!A27=0,"",Alunos!A27)</f>
        <v>24</v>
      </c>
      <c r="B27" s="131" t="str">
        <f>IF(Alunos!B27=0,"",Alunos!B27)</f>
        <v/>
      </c>
      <c r="C27" s="17">
        <f t="shared" si="0"/>
        <v>0</v>
      </c>
      <c r="D27" s="33" t="str">
        <f>IF(Alunos!B27=0,"",VALUE(C27*100/C$3))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</row>
    <row r="28" spans="1:52">
      <c r="A28" s="127">
        <f>IF(Alunos!A28=0,"",Alunos!A28)</f>
        <v>25</v>
      </c>
      <c r="B28" s="128" t="str">
        <f>IF(Alunos!B28=0,"",Alunos!B28)</f>
        <v/>
      </c>
      <c r="C28" s="43">
        <f t="shared" si="0"/>
        <v>0</v>
      </c>
      <c r="D28" s="129" t="str">
        <f>IF(Alunos!B28=0,"",VALUE(C28*100/C$3))</f>
        <v/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</row>
    <row r="29" spans="1:52">
      <c r="A29" s="130">
        <f>IF(Alunos!A29=0,"",Alunos!A29)</f>
        <v>26</v>
      </c>
      <c r="B29" s="131" t="str">
        <f>IF(Alunos!B29=0,"",Alunos!B29)</f>
        <v/>
      </c>
      <c r="C29" s="17">
        <f t="shared" si="0"/>
        <v>0</v>
      </c>
      <c r="D29" s="33" t="str">
        <f>IF(Alunos!B29=0,"",VALUE(C29*100/C$3))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</row>
    <row r="30" spans="1:52">
      <c r="A30" s="127">
        <f>IF(Alunos!A30=0,"",Alunos!A30)</f>
        <v>27</v>
      </c>
      <c r="B30" s="128" t="str">
        <f>IF(Alunos!B30=0,"",Alunos!B30)</f>
        <v/>
      </c>
      <c r="C30" s="43">
        <f t="shared" si="0"/>
        <v>0</v>
      </c>
      <c r="D30" s="129" t="str">
        <f>IF(Alunos!B30=0,"",VALUE(C30*100/C$3))</f>
        <v/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1:52">
      <c r="A31" s="130">
        <f>IF(Alunos!A31=0,"",Alunos!A31)</f>
        <v>28</v>
      </c>
      <c r="B31" s="131" t="str">
        <f>IF(Alunos!B31=0,"",Alunos!B31)</f>
        <v/>
      </c>
      <c r="C31" s="17">
        <f t="shared" si="0"/>
        <v>0</v>
      </c>
      <c r="D31" s="33" t="str">
        <f>IF(Alunos!B31=0,"",VALUE(C31*100/C$3))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</row>
    <row r="32" spans="1:52" ht="15.75">
      <c r="B32" s="132" t="s">
        <v>74</v>
      </c>
      <c r="C32" s="133"/>
      <c r="D32" s="134">
        <f>COUNTIF(D4:D31,"&gt;=50")</f>
        <v>0</v>
      </c>
      <c r="E32" s="135" t="str">
        <f>IF(OR(E3=0,$D$33=0),"",SUM(E4:E31)/E3/$D$33)</f>
        <v/>
      </c>
      <c r="F32" s="135" t="str">
        <f>IF(OR(F3=0,$D$33=0),"",SUM(F4:F31)/F3/$D$33)</f>
        <v/>
      </c>
      <c r="G32" s="135" t="str">
        <f>IF(OR(G3=0,$D$33=0),"",SUM(G4:G31)/G3/$D$33)</f>
        <v/>
      </c>
      <c r="H32" s="135" t="str">
        <f>IF(OR(H3=0,$D$33=0),"",SUM(H4:H31)/H3/$D$33)</f>
        <v/>
      </c>
      <c r="I32" s="135" t="str">
        <f>IF(OR(I3=0,$D$33=0),"",SUM(I4:I31)/I3/$D$33)</f>
        <v/>
      </c>
      <c r="J32" s="135" t="str">
        <f t="shared" ref="J32:AZ32" si="1">IF(OR(J3=0,$D$33=0),"",SUM(J4:J31)/J3/$D$33)</f>
        <v/>
      </c>
      <c r="K32" s="135" t="str">
        <f t="shared" si="1"/>
        <v/>
      </c>
      <c r="L32" s="135" t="str">
        <f t="shared" si="1"/>
        <v/>
      </c>
      <c r="M32" s="135" t="str">
        <f t="shared" si="1"/>
        <v/>
      </c>
      <c r="N32" s="135" t="str">
        <f t="shared" si="1"/>
        <v/>
      </c>
      <c r="O32" s="135" t="str">
        <f t="shared" si="1"/>
        <v/>
      </c>
      <c r="P32" s="135" t="str">
        <f t="shared" si="1"/>
        <v/>
      </c>
      <c r="Q32" s="135" t="str">
        <f t="shared" si="1"/>
        <v/>
      </c>
      <c r="R32" s="135" t="str">
        <f t="shared" si="1"/>
        <v/>
      </c>
      <c r="S32" s="135" t="str">
        <f t="shared" si="1"/>
        <v/>
      </c>
      <c r="T32" s="135" t="str">
        <f t="shared" si="1"/>
        <v/>
      </c>
      <c r="U32" s="135" t="str">
        <f t="shared" si="1"/>
        <v/>
      </c>
      <c r="V32" s="135" t="str">
        <f t="shared" si="1"/>
        <v/>
      </c>
      <c r="W32" s="135" t="str">
        <f t="shared" si="1"/>
        <v/>
      </c>
      <c r="X32" s="135" t="str">
        <f t="shared" si="1"/>
        <v/>
      </c>
      <c r="Y32" s="135" t="str">
        <f t="shared" si="1"/>
        <v/>
      </c>
      <c r="Z32" s="135" t="str">
        <f t="shared" si="1"/>
        <v/>
      </c>
      <c r="AA32" s="135" t="str">
        <f t="shared" si="1"/>
        <v/>
      </c>
      <c r="AB32" s="135" t="str">
        <f t="shared" si="1"/>
        <v/>
      </c>
      <c r="AC32" s="135" t="str">
        <f t="shared" si="1"/>
        <v/>
      </c>
      <c r="AD32" s="135" t="str">
        <f t="shared" si="1"/>
        <v/>
      </c>
      <c r="AE32" s="135" t="str">
        <f t="shared" si="1"/>
        <v/>
      </c>
      <c r="AF32" s="135" t="str">
        <f t="shared" si="1"/>
        <v/>
      </c>
      <c r="AG32" s="135" t="str">
        <f t="shared" si="1"/>
        <v/>
      </c>
      <c r="AH32" s="135" t="str">
        <f t="shared" si="1"/>
        <v/>
      </c>
      <c r="AI32" s="135" t="str">
        <f t="shared" si="1"/>
        <v/>
      </c>
      <c r="AJ32" s="135" t="str">
        <f t="shared" si="1"/>
        <v/>
      </c>
      <c r="AK32" s="135" t="str">
        <f t="shared" si="1"/>
        <v/>
      </c>
      <c r="AL32" s="135" t="str">
        <f t="shared" si="1"/>
        <v/>
      </c>
      <c r="AM32" s="135" t="str">
        <f t="shared" si="1"/>
        <v/>
      </c>
      <c r="AN32" s="135" t="str">
        <f t="shared" si="1"/>
        <v/>
      </c>
      <c r="AO32" s="135" t="str">
        <f t="shared" si="1"/>
        <v/>
      </c>
      <c r="AP32" s="135" t="str">
        <f t="shared" si="1"/>
        <v/>
      </c>
      <c r="AQ32" s="135" t="str">
        <f t="shared" si="1"/>
        <v/>
      </c>
      <c r="AR32" s="135" t="str">
        <f t="shared" si="1"/>
        <v/>
      </c>
      <c r="AS32" s="135" t="str">
        <f t="shared" si="1"/>
        <v/>
      </c>
      <c r="AT32" s="135" t="str">
        <f t="shared" si="1"/>
        <v/>
      </c>
      <c r="AU32" s="135" t="str">
        <f t="shared" si="1"/>
        <v/>
      </c>
      <c r="AV32" s="135" t="str">
        <f t="shared" si="1"/>
        <v/>
      </c>
      <c r="AW32" s="135" t="str">
        <f t="shared" si="1"/>
        <v/>
      </c>
      <c r="AX32" s="135" t="str">
        <f t="shared" si="1"/>
        <v/>
      </c>
      <c r="AY32" s="135" t="str">
        <f t="shared" si="1"/>
        <v/>
      </c>
      <c r="AZ32" s="135" t="str">
        <f t="shared" si="1"/>
        <v/>
      </c>
    </row>
    <row r="33" spans="2:52" ht="15">
      <c r="B33" s="136" t="s">
        <v>76</v>
      </c>
      <c r="C33" s="133"/>
      <c r="D33" s="137">
        <f>COUNTIF(D4:D31,"&gt;=0")</f>
        <v>0</v>
      </c>
      <c r="E33" s="138" t="str">
        <f>IF(OR(E3=0,$D$33=0),"",COUNTIF(E4:E31,"&gt;0")/$D$33)</f>
        <v/>
      </c>
      <c r="F33" s="138" t="str">
        <f t="shared" ref="F33:AZ33" si="2">IF(OR(F3=0,$D$33=0),"",COUNTIF(F4:F31,"&gt;0")/$D$33)</f>
        <v/>
      </c>
      <c r="G33" s="138" t="str">
        <f t="shared" si="2"/>
        <v/>
      </c>
      <c r="H33" s="138" t="str">
        <f t="shared" si="2"/>
        <v/>
      </c>
      <c r="I33" s="138" t="str">
        <f t="shared" si="2"/>
        <v/>
      </c>
      <c r="J33" s="138" t="str">
        <f t="shared" si="2"/>
        <v/>
      </c>
      <c r="K33" s="138" t="str">
        <f t="shared" si="2"/>
        <v/>
      </c>
      <c r="L33" s="138" t="str">
        <f t="shared" si="2"/>
        <v/>
      </c>
      <c r="M33" s="138" t="str">
        <f t="shared" si="2"/>
        <v/>
      </c>
      <c r="N33" s="138" t="str">
        <f t="shared" si="2"/>
        <v/>
      </c>
      <c r="O33" s="138" t="str">
        <f t="shared" si="2"/>
        <v/>
      </c>
      <c r="P33" s="138" t="str">
        <f t="shared" si="2"/>
        <v/>
      </c>
      <c r="Q33" s="138" t="str">
        <f t="shared" si="2"/>
        <v/>
      </c>
      <c r="R33" s="138" t="str">
        <f t="shared" si="2"/>
        <v/>
      </c>
      <c r="S33" s="138" t="str">
        <f t="shared" si="2"/>
        <v/>
      </c>
      <c r="T33" s="138" t="str">
        <f t="shared" si="2"/>
        <v/>
      </c>
      <c r="U33" s="138" t="str">
        <f t="shared" si="2"/>
        <v/>
      </c>
      <c r="V33" s="138" t="str">
        <f t="shared" si="2"/>
        <v/>
      </c>
      <c r="W33" s="138" t="str">
        <f t="shared" si="2"/>
        <v/>
      </c>
      <c r="X33" s="138" t="str">
        <f t="shared" si="2"/>
        <v/>
      </c>
      <c r="Y33" s="138" t="str">
        <f t="shared" si="2"/>
        <v/>
      </c>
      <c r="Z33" s="138" t="str">
        <f t="shared" si="2"/>
        <v/>
      </c>
      <c r="AA33" s="138" t="str">
        <f t="shared" si="2"/>
        <v/>
      </c>
      <c r="AB33" s="138" t="str">
        <f t="shared" si="2"/>
        <v/>
      </c>
      <c r="AC33" s="138" t="str">
        <f t="shared" si="2"/>
        <v/>
      </c>
      <c r="AD33" s="138" t="str">
        <f t="shared" si="2"/>
        <v/>
      </c>
      <c r="AE33" s="138" t="str">
        <f t="shared" si="2"/>
        <v/>
      </c>
      <c r="AF33" s="138" t="str">
        <f t="shared" si="2"/>
        <v/>
      </c>
      <c r="AG33" s="138" t="str">
        <f t="shared" si="2"/>
        <v/>
      </c>
      <c r="AH33" s="138" t="str">
        <f t="shared" si="2"/>
        <v/>
      </c>
      <c r="AI33" s="138" t="str">
        <f t="shared" si="2"/>
        <v/>
      </c>
      <c r="AJ33" s="138" t="str">
        <f t="shared" si="2"/>
        <v/>
      </c>
      <c r="AK33" s="138" t="str">
        <f t="shared" si="2"/>
        <v/>
      </c>
      <c r="AL33" s="138" t="str">
        <f t="shared" si="2"/>
        <v/>
      </c>
      <c r="AM33" s="138" t="str">
        <f t="shared" si="2"/>
        <v/>
      </c>
      <c r="AN33" s="138" t="str">
        <f t="shared" si="2"/>
        <v/>
      </c>
      <c r="AO33" s="138" t="str">
        <f t="shared" si="2"/>
        <v/>
      </c>
      <c r="AP33" s="138" t="str">
        <f t="shared" si="2"/>
        <v/>
      </c>
      <c r="AQ33" s="138" t="str">
        <f t="shared" si="2"/>
        <v/>
      </c>
      <c r="AR33" s="138" t="str">
        <f t="shared" si="2"/>
        <v/>
      </c>
      <c r="AS33" s="138" t="str">
        <f t="shared" si="2"/>
        <v/>
      </c>
      <c r="AT33" s="138" t="str">
        <f t="shared" si="2"/>
        <v/>
      </c>
      <c r="AU33" s="138" t="str">
        <f t="shared" si="2"/>
        <v/>
      </c>
      <c r="AV33" s="138" t="str">
        <f t="shared" si="2"/>
        <v/>
      </c>
      <c r="AW33" s="138" t="str">
        <f t="shared" si="2"/>
        <v/>
      </c>
      <c r="AX33" s="138" t="str">
        <f t="shared" si="2"/>
        <v/>
      </c>
      <c r="AY33" s="138" t="str">
        <f t="shared" si="2"/>
        <v/>
      </c>
      <c r="AZ33" s="138" t="str">
        <f t="shared" si="2"/>
        <v/>
      </c>
    </row>
    <row r="34" spans="2:52" ht="15.75">
      <c r="B34" s="132" t="s">
        <v>75</v>
      </c>
      <c r="C34" s="133"/>
      <c r="D34" s="139" t="str">
        <f>IF(D33=0,"",D32/D33)</f>
        <v/>
      </c>
      <c r="E34" s="135" t="str">
        <f>IF(OR(E3=0,$D$33=0),"",COUNTIF(E4:E31,E3)/$D$33)</f>
        <v/>
      </c>
      <c r="F34" s="135" t="str">
        <f t="shared" ref="F34:AZ34" si="3">IF(OR(F3=0,$D$33=0),"",COUNTIF(F4:F31,F3)/$D$33)</f>
        <v/>
      </c>
      <c r="G34" s="135" t="str">
        <f t="shared" si="3"/>
        <v/>
      </c>
      <c r="H34" s="135" t="str">
        <f t="shared" si="3"/>
        <v/>
      </c>
      <c r="I34" s="135" t="str">
        <f t="shared" si="3"/>
        <v/>
      </c>
      <c r="J34" s="135" t="str">
        <f t="shared" si="3"/>
        <v/>
      </c>
      <c r="K34" s="135" t="str">
        <f t="shared" si="3"/>
        <v/>
      </c>
      <c r="L34" s="135" t="str">
        <f t="shared" si="3"/>
        <v/>
      </c>
      <c r="M34" s="135" t="str">
        <f t="shared" si="3"/>
        <v/>
      </c>
      <c r="N34" s="135" t="str">
        <f t="shared" si="3"/>
        <v/>
      </c>
      <c r="O34" s="135" t="str">
        <f t="shared" si="3"/>
        <v/>
      </c>
      <c r="P34" s="135" t="str">
        <f t="shared" si="3"/>
        <v/>
      </c>
      <c r="Q34" s="135" t="str">
        <f t="shared" si="3"/>
        <v/>
      </c>
      <c r="R34" s="135" t="str">
        <f t="shared" si="3"/>
        <v/>
      </c>
      <c r="S34" s="135" t="str">
        <f t="shared" si="3"/>
        <v/>
      </c>
      <c r="T34" s="135" t="str">
        <f t="shared" si="3"/>
        <v/>
      </c>
      <c r="U34" s="135" t="str">
        <f t="shared" si="3"/>
        <v/>
      </c>
      <c r="V34" s="135" t="str">
        <f t="shared" si="3"/>
        <v/>
      </c>
      <c r="W34" s="135" t="str">
        <f t="shared" si="3"/>
        <v/>
      </c>
      <c r="X34" s="135" t="str">
        <f t="shared" si="3"/>
        <v/>
      </c>
      <c r="Y34" s="135" t="str">
        <f t="shared" si="3"/>
        <v/>
      </c>
      <c r="Z34" s="135" t="str">
        <f t="shared" si="3"/>
        <v/>
      </c>
      <c r="AA34" s="135" t="str">
        <f t="shared" si="3"/>
        <v/>
      </c>
      <c r="AB34" s="135" t="str">
        <f t="shared" si="3"/>
        <v/>
      </c>
      <c r="AC34" s="135" t="str">
        <f t="shared" si="3"/>
        <v/>
      </c>
      <c r="AD34" s="135" t="str">
        <f t="shared" si="3"/>
        <v/>
      </c>
      <c r="AE34" s="135" t="str">
        <f t="shared" si="3"/>
        <v/>
      </c>
      <c r="AF34" s="135" t="str">
        <f t="shared" si="3"/>
        <v/>
      </c>
      <c r="AG34" s="135" t="str">
        <f t="shared" si="3"/>
        <v/>
      </c>
      <c r="AH34" s="135" t="str">
        <f t="shared" si="3"/>
        <v/>
      </c>
      <c r="AI34" s="135" t="str">
        <f t="shared" si="3"/>
        <v/>
      </c>
      <c r="AJ34" s="135" t="str">
        <f t="shared" si="3"/>
        <v/>
      </c>
      <c r="AK34" s="135" t="str">
        <f t="shared" si="3"/>
        <v/>
      </c>
      <c r="AL34" s="135" t="str">
        <f t="shared" si="3"/>
        <v/>
      </c>
      <c r="AM34" s="135" t="str">
        <f t="shared" si="3"/>
        <v/>
      </c>
      <c r="AN34" s="135" t="str">
        <f t="shared" si="3"/>
        <v/>
      </c>
      <c r="AO34" s="135" t="str">
        <f t="shared" si="3"/>
        <v/>
      </c>
      <c r="AP34" s="135" t="str">
        <f t="shared" si="3"/>
        <v/>
      </c>
      <c r="AQ34" s="135" t="str">
        <f t="shared" si="3"/>
        <v/>
      </c>
      <c r="AR34" s="135" t="str">
        <f t="shared" si="3"/>
        <v/>
      </c>
      <c r="AS34" s="135" t="str">
        <f t="shared" si="3"/>
        <v/>
      </c>
      <c r="AT34" s="135" t="str">
        <f t="shared" si="3"/>
        <v/>
      </c>
      <c r="AU34" s="135" t="str">
        <f t="shared" si="3"/>
        <v/>
      </c>
      <c r="AV34" s="135" t="str">
        <f t="shared" si="3"/>
        <v/>
      </c>
      <c r="AW34" s="135" t="str">
        <f t="shared" si="3"/>
        <v/>
      </c>
      <c r="AX34" s="135" t="str">
        <f t="shared" si="3"/>
        <v/>
      </c>
      <c r="AY34" s="135" t="str">
        <f t="shared" si="3"/>
        <v/>
      </c>
      <c r="AZ34" s="135" t="str">
        <f t="shared" si="3"/>
        <v/>
      </c>
    </row>
    <row r="35" spans="2:52">
      <c r="B35" s="157"/>
      <c r="C35" s="157"/>
      <c r="D35" s="157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</row>
    <row r="36" spans="2:52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</row>
    <row r="37" spans="2:52">
      <c r="B37" s="161" t="s">
        <v>108</v>
      </c>
      <c r="C37" s="88"/>
      <c r="D37" s="82" t="s">
        <v>55</v>
      </c>
      <c r="E37" s="82" t="str">
        <f>IF(E2=0,"",E2)</f>
        <v/>
      </c>
      <c r="F37" s="82" t="str">
        <f t="shared" ref="F37:AZ37" si="4">IF(F2=0,"",F2)</f>
        <v/>
      </c>
      <c r="G37" s="82" t="str">
        <f t="shared" si="4"/>
        <v/>
      </c>
      <c r="H37" s="82" t="str">
        <f t="shared" si="4"/>
        <v/>
      </c>
      <c r="I37" s="82" t="str">
        <f t="shared" si="4"/>
        <v/>
      </c>
      <c r="J37" s="82" t="str">
        <f t="shared" si="4"/>
        <v/>
      </c>
      <c r="K37" s="82" t="str">
        <f t="shared" si="4"/>
        <v/>
      </c>
      <c r="L37" s="82" t="str">
        <f t="shared" si="4"/>
        <v/>
      </c>
      <c r="M37" s="82" t="str">
        <f t="shared" si="4"/>
        <v/>
      </c>
      <c r="N37" s="82" t="str">
        <f t="shared" si="4"/>
        <v/>
      </c>
      <c r="O37" s="82" t="str">
        <f t="shared" si="4"/>
        <v/>
      </c>
      <c r="P37" s="82" t="str">
        <f t="shared" si="4"/>
        <v/>
      </c>
      <c r="Q37" s="82" t="str">
        <f t="shared" si="4"/>
        <v/>
      </c>
      <c r="R37" s="82" t="str">
        <f t="shared" si="4"/>
        <v/>
      </c>
      <c r="S37" s="82" t="str">
        <f t="shared" si="4"/>
        <v/>
      </c>
      <c r="T37" s="82" t="str">
        <f t="shared" si="4"/>
        <v/>
      </c>
      <c r="U37" s="82" t="str">
        <f t="shared" si="4"/>
        <v/>
      </c>
      <c r="V37" s="82" t="str">
        <f t="shared" si="4"/>
        <v/>
      </c>
      <c r="W37" s="82" t="str">
        <f t="shared" si="4"/>
        <v/>
      </c>
      <c r="X37" s="82" t="str">
        <f t="shared" si="4"/>
        <v/>
      </c>
      <c r="Y37" s="82" t="str">
        <f t="shared" si="4"/>
        <v/>
      </c>
      <c r="Z37" s="82" t="str">
        <f t="shared" si="4"/>
        <v/>
      </c>
      <c r="AA37" s="82" t="str">
        <f t="shared" si="4"/>
        <v/>
      </c>
      <c r="AB37" s="82" t="str">
        <f t="shared" si="4"/>
        <v/>
      </c>
      <c r="AC37" s="82" t="str">
        <f t="shared" si="4"/>
        <v/>
      </c>
      <c r="AD37" s="82" t="str">
        <f t="shared" si="4"/>
        <v/>
      </c>
      <c r="AE37" s="82" t="str">
        <f t="shared" si="4"/>
        <v/>
      </c>
      <c r="AF37" s="82" t="str">
        <f t="shared" si="4"/>
        <v/>
      </c>
      <c r="AG37" s="82" t="str">
        <f t="shared" si="4"/>
        <v/>
      </c>
      <c r="AH37" s="82" t="str">
        <f t="shared" si="4"/>
        <v/>
      </c>
      <c r="AI37" s="82" t="str">
        <f t="shared" si="4"/>
        <v/>
      </c>
      <c r="AJ37" s="82" t="str">
        <f t="shared" si="4"/>
        <v/>
      </c>
      <c r="AK37" s="82" t="str">
        <f t="shared" si="4"/>
        <v/>
      </c>
      <c r="AL37" s="82" t="str">
        <f t="shared" si="4"/>
        <v/>
      </c>
      <c r="AM37" s="82" t="str">
        <f t="shared" si="4"/>
        <v/>
      </c>
      <c r="AN37" s="82" t="str">
        <f t="shared" si="4"/>
        <v/>
      </c>
      <c r="AO37" s="82" t="str">
        <f t="shared" si="4"/>
        <v/>
      </c>
      <c r="AP37" s="82" t="str">
        <f t="shared" si="4"/>
        <v/>
      </c>
      <c r="AQ37" s="82" t="str">
        <f t="shared" si="4"/>
        <v/>
      </c>
      <c r="AR37" s="82" t="str">
        <f t="shared" si="4"/>
        <v/>
      </c>
      <c r="AS37" s="82" t="str">
        <f t="shared" si="4"/>
        <v/>
      </c>
      <c r="AT37" s="82" t="str">
        <f t="shared" si="4"/>
        <v/>
      </c>
      <c r="AU37" s="82" t="str">
        <f t="shared" si="4"/>
        <v/>
      </c>
      <c r="AV37" s="82" t="str">
        <f t="shared" si="4"/>
        <v/>
      </c>
      <c r="AW37" s="82" t="str">
        <f t="shared" si="4"/>
        <v/>
      </c>
      <c r="AX37" s="82" t="str">
        <f t="shared" si="4"/>
        <v/>
      </c>
      <c r="AY37" s="82" t="str">
        <f t="shared" si="4"/>
        <v/>
      </c>
      <c r="AZ37" s="82" t="str">
        <f t="shared" si="4"/>
        <v/>
      </c>
    </row>
    <row r="38" spans="2:52">
      <c r="B38" s="163"/>
      <c r="C38" s="85"/>
      <c r="D38" s="162" t="str">
        <f>IF(OR(SUM(E38:AZ38)=0,B38=""),"",SUMPRODUCT($E$32:$AZ$32,E38:AZ38)/COUNT(E38:AZ38))</f>
        <v/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</row>
    <row r="39" spans="2:52">
      <c r="B39" s="163"/>
      <c r="C39" s="85"/>
      <c r="D39" s="162" t="str">
        <f t="shared" ref="D39:D57" si="5">IF(OR(SUM(E39:AZ39)=0,B39=""),"",SUMPRODUCT($E$32:$AZ$32,E39:AZ39)/COUNT(E39:AZ39))</f>
        <v/>
      </c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</row>
    <row r="40" spans="2:52">
      <c r="B40" s="163"/>
      <c r="C40" s="85"/>
      <c r="D40" s="162" t="str">
        <f t="shared" si="5"/>
        <v/>
      </c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</row>
    <row r="41" spans="2:52">
      <c r="B41" s="163"/>
      <c r="C41" s="85"/>
      <c r="D41" s="162" t="str">
        <f t="shared" si="5"/>
        <v/>
      </c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</row>
    <row r="42" spans="2:52">
      <c r="B42" s="163"/>
      <c r="C42" s="85"/>
      <c r="D42" s="162" t="str">
        <f t="shared" si="5"/>
        <v/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</row>
    <row r="43" spans="2:52">
      <c r="B43" s="163"/>
      <c r="C43" s="85"/>
      <c r="D43" s="162" t="str">
        <f t="shared" si="5"/>
        <v/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</row>
    <row r="44" spans="2:52">
      <c r="B44" s="163"/>
      <c r="C44" s="85"/>
      <c r="D44" s="162" t="str">
        <f t="shared" si="5"/>
        <v/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</row>
    <row r="45" spans="2:52">
      <c r="B45" s="163"/>
      <c r="C45" s="85"/>
      <c r="D45" s="162" t="str">
        <f t="shared" si="5"/>
        <v/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</row>
    <row r="46" spans="2:52">
      <c r="B46" s="163"/>
      <c r="C46" s="85"/>
      <c r="D46" s="162" t="str">
        <f t="shared" si="5"/>
        <v/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</row>
    <row r="47" spans="2:52">
      <c r="B47" s="163"/>
      <c r="C47" s="85"/>
      <c r="D47" s="162" t="str">
        <f t="shared" si="5"/>
        <v/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</row>
    <row r="48" spans="2:52">
      <c r="B48" s="163"/>
      <c r="C48" s="85"/>
      <c r="D48" s="162" t="str">
        <f t="shared" si="5"/>
        <v/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</row>
    <row r="49" spans="2:52">
      <c r="B49" s="163"/>
      <c r="C49" s="85"/>
      <c r="D49" s="162" t="str">
        <f t="shared" si="5"/>
        <v/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</row>
    <row r="50" spans="2:52">
      <c r="B50" s="163"/>
      <c r="C50" s="85"/>
      <c r="D50" s="162" t="str">
        <f t="shared" si="5"/>
        <v/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</row>
    <row r="51" spans="2:52">
      <c r="B51" s="163"/>
      <c r="C51" s="85"/>
      <c r="D51" s="162" t="str">
        <f t="shared" si="5"/>
        <v/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</row>
    <row r="52" spans="2:52">
      <c r="B52" s="163"/>
      <c r="C52" s="85"/>
      <c r="D52" s="162" t="str">
        <f t="shared" si="5"/>
        <v/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</row>
    <row r="53" spans="2:52">
      <c r="B53" s="163"/>
      <c r="C53" s="85"/>
      <c r="D53" s="162" t="str">
        <f t="shared" si="5"/>
        <v/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</row>
    <row r="54" spans="2:52">
      <c r="B54" s="163"/>
      <c r="C54" s="85"/>
      <c r="D54" s="162" t="str">
        <f t="shared" si="5"/>
        <v/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</row>
    <row r="55" spans="2:52">
      <c r="B55" s="163"/>
      <c r="C55" s="85"/>
      <c r="D55" s="162" t="str">
        <f t="shared" si="5"/>
        <v/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</row>
    <row r="56" spans="2:52">
      <c r="B56" s="163"/>
      <c r="C56" s="85"/>
      <c r="D56" s="162" t="str">
        <f t="shared" si="5"/>
        <v/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</row>
    <row r="57" spans="2:52">
      <c r="B57" s="163"/>
      <c r="C57" s="85"/>
      <c r="D57" s="162" t="str">
        <f t="shared" si="5"/>
        <v/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</row>
  </sheetData>
  <sheetProtection password="D16F" sheet="1" objects="1" scenarios="1" selectLockedCells="1"/>
  <mergeCells count="3">
    <mergeCell ref="D1:G1"/>
    <mergeCell ref="A1:B1"/>
    <mergeCell ref="A2:A3"/>
  </mergeCells>
  <phoneticPr fontId="3" type="noConversion"/>
  <conditionalFormatting sqref="E32:AZ34">
    <cfRule type="cellIs" dxfId="261" priority="1" stopIfTrue="1" operator="lessThan">
      <formula>0.495</formula>
    </cfRule>
  </conditionalFormatting>
  <conditionalFormatting sqref="D34">
    <cfRule type="cellIs" dxfId="260" priority="2" stopIfTrue="1" operator="lessThan">
      <formula>0.5</formula>
    </cfRule>
  </conditionalFormatting>
  <conditionalFormatting sqref="D32">
    <cfRule type="cellIs" dxfId="259" priority="3" stopIfTrue="1" operator="lessThan">
      <formula>$D$33/2</formula>
    </cfRule>
  </conditionalFormatting>
  <conditionalFormatting sqref="C4:D31 C3">
    <cfRule type="cellIs" dxfId="258" priority="4" stopIfTrue="1" operator="lessThan">
      <formula>50</formula>
    </cfRule>
  </conditionalFormatting>
  <conditionalFormatting sqref="B4:B31">
    <cfRule type="cellIs" dxfId="257" priority="5" stopIfTrue="1" operator="equal">
      <formula>0</formula>
    </cfRule>
  </conditionalFormatting>
  <conditionalFormatting sqref="D38:D57">
    <cfRule type="cellIs" dxfId="256" priority="6" stopIfTrue="1" operator="lessThan">
      <formula>49.5</formula>
    </cfRule>
  </conditionalFormatting>
  <dataValidations count="3">
    <dataValidation type="whole" allowBlank="1" showInputMessage="1" showErrorMessage="1" promptTitle="Pontuação errada!" sqref="E3:BZ3 E4:AZ31">
      <formula1>0</formula1>
      <formula2>E$3</formula2>
    </dataValidation>
    <dataValidation allowBlank="1" showInputMessage="1" showErrorMessage="1" prompt="Introduza a designação do domínio/competência" sqref="B38:B57"/>
    <dataValidation type="whole" operator="equal" allowBlank="1" showInputMessage="1" showErrorMessage="1" prompt="Escolha com o valor 1 cada questão a que corresponde o domínio/competência" sqref="E38:AZ57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orientation="landscape" horizontalDpi="4294967293" verticalDpi="0" r:id="rId1"/>
  <headerFooter alignWithMargins="0">
    <oddHeader>&amp;L&amp;F&amp;R&amp;A</oddHeader>
    <oddFooter>&amp;L&amp;D / &amp;T&amp;REBI Eixo</oddFooter>
  </headerFooter>
  <ignoredErrors>
    <ignoredError sqref="D3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6" enableFormatConditionsCalculation="0">
    <tabColor indexed="17"/>
    <pageSetUpPr fitToPage="1"/>
  </sheetPr>
  <dimension ref="A1:BE70"/>
  <sheetViews>
    <sheetView showGridLines="0" showRowColHeaders="0" workbookViewId="0">
      <selection activeCell="I20" sqref="I20"/>
    </sheetView>
  </sheetViews>
  <sheetFormatPr defaultRowHeight="12.75"/>
  <cols>
    <col min="1" max="1" width="3" style="157" customWidth="1"/>
    <col min="2" max="2" width="21.28515625" style="157" customWidth="1"/>
    <col min="3" max="3" width="5.5703125" style="157" hidden="1" customWidth="1"/>
    <col min="4" max="4" width="17.28515625" style="157" customWidth="1"/>
    <col min="5" max="5" width="7.7109375" style="157" customWidth="1"/>
    <col min="6" max="57" width="5" style="157" customWidth="1"/>
    <col min="58" max="16384" width="9.140625" style="157"/>
  </cols>
  <sheetData>
    <row r="1" spans="1:57" ht="13.5" thickBot="1">
      <c r="A1" s="334" t="s">
        <v>53</v>
      </c>
      <c r="B1" s="334"/>
      <c r="E1" s="333" t="s">
        <v>50</v>
      </c>
      <c r="F1" s="333"/>
      <c r="G1" s="333"/>
      <c r="H1" s="333"/>
      <c r="I1" s="5">
        <f>C3</f>
        <v>0</v>
      </c>
      <c r="J1" s="158" t="s">
        <v>51</v>
      </c>
    </row>
    <row r="2" spans="1:57">
      <c r="A2" s="335" t="s">
        <v>13</v>
      </c>
      <c r="B2" s="198" t="s">
        <v>43</v>
      </c>
      <c r="C2" s="199" t="s">
        <v>44</v>
      </c>
      <c r="D2" s="331" t="s">
        <v>132</v>
      </c>
      <c r="E2" s="200" t="s">
        <v>12</v>
      </c>
      <c r="F2" s="201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159"/>
      <c r="BC2" s="159"/>
      <c r="BD2" s="159"/>
      <c r="BE2" s="159"/>
    </row>
    <row r="3" spans="1:57" ht="13.5" thickBot="1">
      <c r="A3" s="336"/>
      <c r="B3" s="203" t="s">
        <v>14</v>
      </c>
      <c r="C3" s="204">
        <f>SUM(F3:BA3)</f>
        <v>0</v>
      </c>
      <c r="D3" s="332"/>
      <c r="E3" s="205" t="e">
        <f>C3*100/C$3</f>
        <v>#DIV/0!</v>
      </c>
      <c r="F3" s="206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8"/>
      <c r="BB3" s="5"/>
      <c r="BC3" s="5"/>
      <c r="BD3" s="5"/>
      <c r="BE3" s="5"/>
    </row>
    <row r="4" spans="1:57">
      <c r="A4" s="209">
        <f>IF(Alunos!A4=0,"",Alunos!A4)</f>
        <v>1</v>
      </c>
      <c r="B4" s="210" t="str">
        <f>IF(Alunos!B4=0,"",Alunos!B4)</f>
        <v/>
      </c>
      <c r="C4" s="102">
        <f t="shared" ref="C4:C31" si="0">SUM(F4:BA4)</f>
        <v>0</v>
      </c>
      <c r="D4" s="268" t="str">
        <f>IF(OR(E4=0,E4=""),"",IF(AND(E4&lt;49.5),"Não Satisfaz",IF(AND(E4&gt;=49.5,E4&lt;69.5),"Satisfaz",IF(AND(E4&gt;=69.5,E4&lt;89.5),"Satisfaz Bem","Satisfaz Muito Bem"))))</f>
        <v/>
      </c>
      <c r="E4" s="251" t="str">
        <f>IF(OR(Alunos!B4=0,$C$3=0,SUM(F4:BA4)=0),"",VALUE(C4*100/C$3))</f>
        <v/>
      </c>
      <c r="F4" s="252"/>
      <c r="G4" s="252"/>
      <c r="H4" s="252"/>
      <c r="I4" s="252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159"/>
      <c r="BC4" s="159"/>
      <c r="BD4" s="159"/>
      <c r="BE4" s="159"/>
    </row>
    <row r="5" spans="1:57">
      <c r="A5" s="211">
        <f>IF(Alunos!A5=0,"",Alunos!A5)</f>
        <v>2</v>
      </c>
      <c r="B5" s="212" t="str">
        <f>IF(Alunos!B5=0,"",Alunos!B5)</f>
        <v/>
      </c>
      <c r="C5" s="82">
        <f t="shared" si="0"/>
        <v>0</v>
      </c>
      <c r="D5" s="225" t="str">
        <f t="shared" ref="D5:D31" si="1">IF(OR(E5=0,E5=""),"",IF(AND(E5&lt;49.5),"Não Satisfaz",IF(AND(E5&gt;=49.5,E5&lt;69.5),"Satisfaz",IF(AND(E5&gt;=69.5,E5&lt;89.5),"Satisfaz Bem","Satisfaz Muito Bem"))))</f>
        <v/>
      </c>
      <c r="E5" s="251" t="str">
        <f>IF(OR(Alunos!B5=0,$C$3=0,SUM(F5:BA5)=0),"",VALUE(C5*100/C$3))</f>
        <v/>
      </c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159"/>
      <c r="BC5" s="159"/>
      <c r="BD5" s="159"/>
      <c r="BE5" s="159"/>
    </row>
    <row r="6" spans="1:57">
      <c r="A6" s="211">
        <f>IF(Alunos!A6=0,"",Alunos!A6)</f>
        <v>3</v>
      </c>
      <c r="B6" s="212" t="str">
        <f>IF(Alunos!B6=0,"",Alunos!B6)</f>
        <v/>
      </c>
      <c r="C6" s="82">
        <f t="shared" si="0"/>
        <v>0</v>
      </c>
      <c r="D6" s="225" t="str">
        <f t="shared" si="1"/>
        <v/>
      </c>
      <c r="E6" s="251" t="str">
        <f>IF(OR(Alunos!B6=0,$C$3=0,SUM(F6:BA6)=0),"",VALUE(C6*100/C$3))</f>
        <v/>
      </c>
      <c r="F6" s="253"/>
      <c r="G6" s="253"/>
      <c r="H6" s="253"/>
      <c r="I6" s="253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159"/>
      <c r="BC6" s="159"/>
      <c r="BD6" s="159"/>
      <c r="BE6" s="159"/>
    </row>
    <row r="7" spans="1:57">
      <c r="A7" s="211">
        <f>IF(Alunos!A7=0,"",Alunos!A7)</f>
        <v>4</v>
      </c>
      <c r="B7" s="212" t="str">
        <f>IF(Alunos!B7=0,"",Alunos!B7)</f>
        <v/>
      </c>
      <c r="C7" s="82">
        <f t="shared" si="0"/>
        <v>0</v>
      </c>
      <c r="D7" s="225" t="str">
        <f t="shared" si="1"/>
        <v/>
      </c>
      <c r="E7" s="251" t="str">
        <f>IF(OR(Alunos!B7=0,$C$3=0,SUM(F7:BA7)=0),"",VALUE(C7*100/C$3))</f>
        <v/>
      </c>
      <c r="F7" s="253"/>
      <c r="G7" s="253"/>
      <c r="H7" s="253"/>
      <c r="I7" s="253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159"/>
      <c r="BC7" s="159"/>
      <c r="BD7" s="159"/>
      <c r="BE7" s="159"/>
    </row>
    <row r="8" spans="1:57">
      <c r="A8" s="211">
        <f>IF(Alunos!A8=0,"",Alunos!A8)</f>
        <v>5</v>
      </c>
      <c r="B8" s="212" t="str">
        <f>IF(Alunos!B8=0,"",Alunos!B8)</f>
        <v/>
      </c>
      <c r="C8" s="82">
        <f t="shared" si="0"/>
        <v>0</v>
      </c>
      <c r="D8" s="254" t="str">
        <f t="shared" si="1"/>
        <v/>
      </c>
      <c r="E8" s="218" t="str">
        <f>IF(OR(Alunos!B8=0,$C$3=0,SUM(F8:BA8)=0),"",VALUE(C8*100/C$3))</f>
        <v/>
      </c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159"/>
      <c r="BC8" s="159"/>
      <c r="BD8" s="159"/>
      <c r="BE8" s="159"/>
    </row>
    <row r="9" spans="1:57">
      <c r="A9" s="211">
        <f>IF(Alunos!A9=0,"",Alunos!A9)</f>
        <v>6</v>
      </c>
      <c r="B9" s="212" t="str">
        <f>IF(Alunos!B9=0,"",Alunos!B9)</f>
        <v/>
      </c>
      <c r="C9" s="82">
        <f t="shared" si="0"/>
        <v>0</v>
      </c>
      <c r="D9" s="225" t="str">
        <f t="shared" si="1"/>
        <v/>
      </c>
      <c r="E9" s="251" t="str">
        <f>IF(OR(Alunos!B9=0,$C$3=0,SUM(F9:BA9)=0),"",VALUE(C9*100/C$3))</f>
        <v/>
      </c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159"/>
      <c r="BC9" s="159"/>
      <c r="BD9" s="159"/>
      <c r="BE9" s="159"/>
    </row>
    <row r="10" spans="1:57">
      <c r="A10" s="211">
        <f>IF(Alunos!A10=0,"",Alunos!A10)</f>
        <v>7</v>
      </c>
      <c r="B10" s="212" t="str">
        <f>IF(Alunos!B10=0,"",Alunos!B10)</f>
        <v/>
      </c>
      <c r="C10" s="82">
        <f t="shared" si="0"/>
        <v>0</v>
      </c>
      <c r="D10" s="225" t="str">
        <f t="shared" si="1"/>
        <v/>
      </c>
      <c r="E10" s="251" t="str">
        <f>IF(OR(Alunos!B10=0,$C$3=0,SUM(F10:BA10)=0),"",VALUE(C10*100/C$3))</f>
        <v/>
      </c>
      <c r="F10" s="253"/>
      <c r="G10" s="253"/>
      <c r="H10" s="253"/>
      <c r="I10" s="253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159"/>
      <c r="BC10" s="159"/>
      <c r="BD10" s="159"/>
      <c r="BE10" s="159"/>
    </row>
    <row r="11" spans="1:57">
      <c r="A11" s="211">
        <f>IF(Alunos!A11=0,"",Alunos!A11)</f>
        <v>8</v>
      </c>
      <c r="B11" s="212" t="str">
        <f>IF(Alunos!B11=0,"",Alunos!B11)</f>
        <v/>
      </c>
      <c r="C11" s="82">
        <f t="shared" si="0"/>
        <v>0</v>
      </c>
      <c r="D11" s="225" t="str">
        <f t="shared" si="1"/>
        <v/>
      </c>
      <c r="E11" s="251" t="str">
        <f>IF(OR(Alunos!B11=0,$C$3=0,SUM(F11:BA11)=0),"",VALUE(C11*100/C$3))</f>
        <v/>
      </c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159"/>
      <c r="BC11" s="159"/>
      <c r="BD11" s="159"/>
      <c r="BE11" s="159"/>
    </row>
    <row r="12" spans="1:57">
      <c r="A12" s="211">
        <f>IF(Alunos!A12=0,"",Alunos!A12)</f>
        <v>9</v>
      </c>
      <c r="B12" s="212" t="str">
        <f>IF(Alunos!B12=0,"",Alunos!B12)</f>
        <v/>
      </c>
      <c r="C12" s="82">
        <f t="shared" si="0"/>
        <v>0</v>
      </c>
      <c r="D12" s="225" t="str">
        <f t="shared" si="1"/>
        <v/>
      </c>
      <c r="E12" s="251" t="str">
        <f>IF(OR(Alunos!B12=0,$C$3=0,SUM(F12:BA12)=0),"",VALUE(C12*100/C$3))</f>
        <v/>
      </c>
      <c r="F12" s="253"/>
      <c r="G12" s="253"/>
      <c r="H12" s="253"/>
      <c r="I12" s="253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159"/>
      <c r="BC12" s="159"/>
      <c r="BD12" s="159"/>
      <c r="BE12" s="159"/>
    </row>
    <row r="13" spans="1:57">
      <c r="A13" s="211">
        <f>IF(Alunos!A13=0,"",Alunos!A13)</f>
        <v>10</v>
      </c>
      <c r="B13" s="212" t="str">
        <f>IF(Alunos!B13=0,"",Alunos!B13)</f>
        <v/>
      </c>
      <c r="C13" s="82">
        <f t="shared" si="0"/>
        <v>0</v>
      </c>
      <c r="D13" s="254" t="str">
        <f t="shared" si="1"/>
        <v/>
      </c>
      <c r="E13" s="218" t="str">
        <f>IF(OR(Alunos!B13=0,$C$3=0,SUM(F13:BA13)=0),"",VALUE(C13*100/C$3))</f>
        <v/>
      </c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159"/>
      <c r="BC13" s="159"/>
      <c r="BD13" s="159"/>
      <c r="BE13" s="159"/>
    </row>
    <row r="14" spans="1:57">
      <c r="A14" s="211">
        <f>IF(Alunos!A14=0,"",Alunos!A14)</f>
        <v>11</v>
      </c>
      <c r="B14" s="212" t="str">
        <f>IF(Alunos!B14=0,"",Alunos!B14)</f>
        <v/>
      </c>
      <c r="C14" s="82">
        <f t="shared" si="0"/>
        <v>0</v>
      </c>
      <c r="D14" s="225" t="str">
        <f t="shared" si="1"/>
        <v/>
      </c>
      <c r="E14" s="251" t="str">
        <f>IF(OR(Alunos!B14=0,$C$3=0,SUM(F14:BA14)=0),"",VALUE(C14*100/C$3))</f>
        <v/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159"/>
      <c r="BC14" s="159"/>
      <c r="BD14" s="159"/>
      <c r="BE14" s="159"/>
    </row>
    <row r="15" spans="1:57">
      <c r="A15" s="211">
        <f>IF(Alunos!A15=0,"",Alunos!A15)</f>
        <v>12</v>
      </c>
      <c r="B15" s="212" t="str">
        <f>IF(Alunos!B15=0,"",Alunos!B15)</f>
        <v/>
      </c>
      <c r="C15" s="82">
        <f t="shared" si="0"/>
        <v>0</v>
      </c>
      <c r="D15" s="225" t="str">
        <f t="shared" si="1"/>
        <v/>
      </c>
      <c r="E15" s="251" t="str">
        <f>IF(OR(Alunos!B15=0,$C$3=0,SUM(F15:BA15)=0),"",VALUE(C15*100/C$3))</f>
        <v/>
      </c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159"/>
      <c r="BC15" s="159"/>
      <c r="BD15" s="159"/>
      <c r="BE15" s="159"/>
    </row>
    <row r="16" spans="1:57">
      <c r="A16" s="211">
        <f>IF(Alunos!A16=0,"",Alunos!A16)</f>
        <v>13</v>
      </c>
      <c r="B16" s="212" t="str">
        <f>IF(Alunos!B16=0,"",Alunos!B16)</f>
        <v/>
      </c>
      <c r="C16" s="82">
        <f t="shared" si="0"/>
        <v>0</v>
      </c>
      <c r="D16" s="225" t="str">
        <f t="shared" si="1"/>
        <v/>
      </c>
      <c r="E16" s="251" t="str">
        <f>IF(OR(Alunos!B16=0,$C$3=0,SUM(F16:BA16)=0),"",VALUE(C16*100/C$3))</f>
        <v/>
      </c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159"/>
      <c r="BC16" s="159"/>
      <c r="BD16" s="159"/>
      <c r="BE16" s="159"/>
    </row>
    <row r="17" spans="1:57">
      <c r="A17" s="211">
        <f>IF(Alunos!A17=0,"",Alunos!A17)</f>
        <v>14</v>
      </c>
      <c r="B17" s="212" t="str">
        <f>IF(Alunos!B17=0,"",Alunos!B17)</f>
        <v/>
      </c>
      <c r="C17" s="82">
        <f t="shared" si="0"/>
        <v>0</v>
      </c>
      <c r="D17" s="225" t="str">
        <f t="shared" si="1"/>
        <v/>
      </c>
      <c r="E17" s="251" t="str">
        <f>IF(OR(Alunos!B17=0,$C$3=0,SUM(F17:BA17)=0),"",VALUE(C17*100/C$3))</f>
        <v/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159"/>
      <c r="BC17" s="159"/>
      <c r="BD17" s="159"/>
      <c r="BE17" s="159"/>
    </row>
    <row r="18" spans="1:57">
      <c r="A18" s="211">
        <f>IF(Alunos!A18=0,"",Alunos!A18)</f>
        <v>15</v>
      </c>
      <c r="B18" s="212" t="str">
        <f>IF(Alunos!B18=0,"",Alunos!B18)</f>
        <v/>
      </c>
      <c r="C18" s="82">
        <f t="shared" si="0"/>
        <v>0</v>
      </c>
      <c r="D18" s="254" t="str">
        <f t="shared" si="1"/>
        <v/>
      </c>
      <c r="E18" s="218" t="str">
        <f>IF(OR(Alunos!B18=0,$C$3=0,SUM(F18:BA18)=0),"",VALUE(C18*100/C$3))</f>
        <v/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159"/>
      <c r="BC18" s="159"/>
      <c r="BD18" s="159"/>
      <c r="BE18" s="159"/>
    </row>
    <row r="19" spans="1:57">
      <c r="A19" s="211">
        <f>IF(Alunos!A19=0,"",Alunos!A19)</f>
        <v>16</v>
      </c>
      <c r="B19" s="212" t="str">
        <f>IF(Alunos!B19=0,"",Alunos!B19)</f>
        <v/>
      </c>
      <c r="C19" s="82">
        <f t="shared" si="0"/>
        <v>0</v>
      </c>
      <c r="D19" s="225" t="str">
        <f t="shared" si="1"/>
        <v/>
      </c>
      <c r="E19" s="251" t="str">
        <f>IF(OR(Alunos!B19=0,$C$3=0,SUM(F19:BA19)=0),"",VALUE(C19*100/C$3))</f>
        <v/>
      </c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159"/>
      <c r="BC19" s="159"/>
      <c r="BD19" s="159"/>
      <c r="BE19" s="159"/>
    </row>
    <row r="20" spans="1:57">
      <c r="A20" s="211">
        <f>IF(Alunos!A20=0,"",Alunos!A20)</f>
        <v>17</v>
      </c>
      <c r="B20" s="212" t="str">
        <f>IF(Alunos!B20=0,"",Alunos!B20)</f>
        <v/>
      </c>
      <c r="C20" s="82">
        <f t="shared" si="0"/>
        <v>0</v>
      </c>
      <c r="D20" s="225" t="str">
        <f t="shared" si="1"/>
        <v/>
      </c>
      <c r="E20" s="251" t="str">
        <f>IF(OR(Alunos!B20=0,$C$3=0,SUM(F20:BA20)=0),"",VALUE(C20*100/C$3))</f>
        <v/>
      </c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159"/>
      <c r="BC20" s="159"/>
      <c r="BD20" s="159"/>
      <c r="BE20" s="159"/>
    </row>
    <row r="21" spans="1:57">
      <c r="A21" s="211">
        <f>IF(Alunos!A21=0,"",Alunos!A21)</f>
        <v>18</v>
      </c>
      <c r="B21" s="212" t="str">
        <f>IF(Alunos!B21=0,"",Alunos!B21)</f>
        <v/>
      </c>
      <c r="C21" s="82">
        <f t="shared" si="0"/>
        <v>0</v>
      </c>
      <c r="D21" s="225" t="str">
        <f t="shared" si="1"/>
        <v/>
      </c>
      <c r="E21" s="251" t="str">
        <f>IF(OR(Alunos!B21=0,$C$3=0,SUM(F21:BA21)=0),"",VALUE(C21*100/C$3))</f>
        <v/>
      </c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159"/>
      <c r="BC21" s="159"/>
      <c r="BD21" s="159"/>
      <c r="BE21" s="159"/>
    </row>
    <row r="22" spans="1:57">
      <c r="A22" s="211">
        <f>IF(Alunos!A22=0,"",Alunos!A22)</f>
        <v>19</v>
      </c>
      <c r="B22" s="212" t="str">
        <f>IF(Alunos!B22=0,"",Alunos!B22)</f>
        <v/>
      </c>
      <c r="C22" s="82">
        <f t="shared" si="0"/>
        <v>0</v>
      </c>
      <c r="D22" s="225" t="str">
        <f t="shared" si="1"/>
        <v/>
      </c>
      <c r="E22" s="251" t="str">
        <f>IF(OR(Alunos!B22=0,$C$3=0,SUM(F22:BA22)=0),"",VALUE(C22*100/C$3))</f>
        <v/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159"/>
      <c r="BC22" s="159"/>
      <c r="BD22" s="159"/>
      <c r="BE22" s="159"/>
    </row>
    <row r="23" spans="1:57">
      <c r="A23" s="211">
        <f>IF(Alunos!A23=0,"",Alunos!A23)</f>
        <v>20</v>
      </c>
      <c r="B23" s="212" t="str">
        <f>IF(Alunos!B23=0,"",Alunos!B23)</f>
        <v/>
      </c>
      <c r="C23" s="82">
        <f t="shared" si="0"/>
        <v>0</v>
      </c>
      <c r="D23" s="254" t="str">
        <f t="shared" si="1"/>
        <v/>
      </c>
      <c r="E23" s="218" t="str">
        <f>IF(OR(Alunos!B23=0,$C$3=0,SUM(F23:BA23)=0),"",VALUE(C23*100/C$3))</f>
        <v/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159"/>
      <c r="BC23" s="159"/>
      <c r="BD23" s="159"/>
      <c r="BE23" s="159"/>
    </row>
    <row r="24" spans="1:57">
      <c r="A24" s="211">
        <f>IF(Alunos!A24=0,"",Alunos!A24)</f>
        <v>21</v>
      </c>
      <c r="B24" s="212" t="str">
        <f>IF(Alunos!B24=0,"",Alunos!B24)</f>
        <v/>
      </c>
      <c r="C24" s="82">
        <f t="shared" si="0"/>
        <v>0</v>
      </c>
      <c r="D24" s="225" t="str">
        <f t="shared" si="1"/>
        <v/>
      </c>
      <c r="E24" s="251" t="str">
        <f>IF(OR(Alunos!B24=0,$C$3=0,SUM(F24:BA24)=0),"",VALUE(C24*100/C$3))</f>
        <v/>
      </c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159"/>
      <c r="BC24" s="159"/>
      <c r="BD24" s="159"/>
      <c r="BE24" s="159"/>
    </row>
    <row r="25" spans="1:57">
      <c r="A25" s="211">
        <f>IF(Alunos!A25=0,"",Alunos!A25)</f>
        <v>22</v>
      </c>
      <c r="B25" s="212" t="str">
        <f>IF(Alunos!B25=0,"",Alunos!B25)</f>
        <v/>
      </c>
      <c r="C25" s="82">
        <f t="shared" si="0"/>
        <v>0</v>
      </c>
      <c r="D25" s="225" t="str">
        <f t="shared" si="1"/>
        <v/>
      </c>
      <c r="E25" s="251" t="str">
        <f>IF(OR(Alunos!B25=0,$C$3=0,SUM(F25:BA25)=0),"",VALUE(C25*100/C$3))</f>
        <v/>
      </c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159"/>
      <c r="BC25" s="159"/>
      <c r="BD25" s="159"/>
      <c r="BE25" s="159"/>
    </row>
    <row r="26" spans="1:57">
      <c r="A26" s="211">
        <f>IF(Alunos!A26=0,"",Alunos!A26)</f>
        <v>23</v>
      </c>
      <c r="B26" s="212" t="str">
        <f>IF(Alunos!B26=0,"",Alunos!B26)</f>
        <v/>
      </c>
      <c r="C26" s="82">
        <f t="shared" si="0"/>
        <v>0</v>
      </c>
      <c r="D26" s="225" t="str">
        <f t="shared" si="1"/>
        <v/>
      </c>
      <c r="E26" s="251" t="str">
        <f>IF(OR(Alunos!B26=0,$C$3=0,SUM(F26:BA26)=0),"",VALUE(C26*100/C$3))</f>
        <v/>
      </c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  <c r="BB26" s="159"/>
      <c r="BC26" s="159"/>
      <c r="BD26" s="159"/>
      <c r="BE26" s="159"/>
    </row>
    <row r="27" spans="1:57">
      <c r="A27" s="211">
        <f>IF(Alunos!A27=0,"",Alunos!A27)</f>
        <v>24</v>
      </c>
      <c r="B27" s="212" t="str">
        <f>IF(Alunos!B27=0,"",Alunos!B27)</f>
        <v/>
      </c>
      <c r="C27" s="82">
        <f t="shared" si="0"/>
        <v>0</v>
      </c>
      <c r="D27" s="225" t="str">
        <f t="shared" si="1"/>
        <v/>
      </c>
      <c r="E27" s="251" t="str">
        <f>IF(OR(Alunos!B27=0,$C$3=0,SUM(F27:BA27)=0),"",VALUE(C27*100/C$3))</f>
        <v/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159"/>
      <c r="BC27" s="159"/>
      <c r="BD27" s="159"/>
      <c r="BE27" s="159"/>
    </row>
    <row r="28" spans="1:57">
      <c r="A28" s="211">
        <f>IF(Alunos!A28=0,"",Alunos!A28)</f>
        <v>25</v>
      </c>
      <c r="B28" s="212" t="str">
        <f>IF(Alunos!B28=0,"",Alunos!B28)</f>
        <v/>
      </c>
      <c r="C28" s="82">
        <f t="shared" si="0"/>
        <v>0</v>
      </c>
      <c r="D28" s="254" t="str">
        <f t="shared" si="1"/>
        <v/>
      </c>
      <c r="E28" s="218" t="str">
        <f>IF(OR(Alunos!B28=0,$C$3=0,SUM(F28:BA28)=0),"",VALUE(C28*100/C$3))</f>
        <v/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159"/>
      <c r="BC28" s="159"/>
      <c r="BD28" s="159"/>
      <c r="BE28" s="159"/>
    </row>
    <row r="29" spans="1:57">
      <c r="A29" s="211">
        <f>IF(Alunos!A29=0,"",Alunos!A29)</f>
        <v>26</v>
      </c>
      <c r="B29" s="212" t="str">
        <f>IF(Alunos!B29=0,"",Alunos!B29)</f>
        <v/>
      </c>
      <c r="C29" s="82">
        <f t="shared" si="0"/>
        <v>0</v>
      </c>
      <c r="D29" s="225" t="str">
        <f t="shared" si="1"/>
        <v/>
      </c>
      <c r="E29" s="251" t="str">
        <f>IF(OR(Alunos!B29=0,$C$3=0,SUM(F29:BA29)=0),"",VALUE(C29*100/C$3))</f>
        <v/>
      </c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  <c r="BB29" s="159"/>
      <c r="BC29" s="159"/>
      <c r="BD29" s="159"/>
      <c r="BE29" s="159"/>
    </row>
    <row r="30" spans="1:57">
      <c r="A30" s="211">
        <f>IF(Alunos!A30=0,"",Alunos!A30)</f>
        <v>27</v>
      </c>
      <c r="B30" s="212" t="str">
        <f>IF(Alunos!B30=0,"",Alunos!B30)</f>
        <v/>
      </c>
      <c r="C30" s="82">
        <f t="shared" si="0"/>
        <v>0</v>
      </c>
      <c r="D30" s="225" t="str">
        <f t="shared" si="1"/>
        <v/>
      </c>
      <c r="E30" s="251" t="str">
        <f>IF(OR(Alunos!B30=0,$C$3=0,SUM(F30:BA30)=0),"",VALUE(C30*100/C$3))</f>
        <v/>
      </c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159"/>
      <c r="BC30" s="159"/>
      <c r="BD30" s="159"/>
      <c r="BE30" s="159"/>
    </row>
    <row r="31" spans="1:57">
      <c r="A31" s="211">
        <f>IF(Alunos!A31=0,"",Alunos!A31)</f>
        <v>28</v>
      </c>
      <c r="B31" s="212" t="str">
        <f>IF(Alunos!B31=0,"",Alunos!B31)</f>
        <v/>
      </c>
      <c r="C31" s="82">
        <f t="shared" si="0"/>
        <v>0</v>
      </c>
      <c r="D31" s="225" t="str">
        <f t="shared" si="1"/>
        <v/>
      </c>
      <c r="E31" s="251" t="str">
        <f>IF(OR(Alunos!B31=0,$C$3=0,SUM(F31:BA31)=0),"",VALUE(C31*100/C$3))</f>
        <v/>
      </c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159"/>
      <c r="BC31" s="159"/>
      <c r="BD31" s="159"/>
      <c r="BE31" s="159"/>
    </row>
    <row r="32" spans="1:57" ht="15.75">
      <c r="A32" s="213"/>
      <c r="B32" s="328" t="s">
        <v>74</v>
      </c>
      <c r="C32" s="329"/>
      <c r="D32" s="330"/>
      <c r="E32" s="214">
        <f>COUNTIF(E4:E31,"&gt;=50")</f>
        <v>0</v>
      </c>
      <c r="F32" s="215" t="str">
        <f>IF(OR(F3=0,$E$33=0),"",SUM(F4:F31)/F3/$E$33)</f>
        <v/>
      </c>
      <c r="G32" s="215" t="str">
        <f>IF(OR(G3=0,$E$33=0),"",SUM(G4:G31)/G3/$E$33)</f>
        <v/>
      </c>
      <c r="H32" s="215" t="str">
        <f>IF(OR(H3=0,$E$33=0),"",SUM(H4:H31)/H3/$E$33)</f>
        <v/>
      </c>
      <c r="I32" s="215" t="str">
        <f>IF(OR(I3=0,$E$33=0),"",SUM(I4:I31)/I3/$E$33)</f>
        <v/>
      </c>
      <c r="J32" s="215" t="str">
        <f>IF(OR(J3=0,$E$33=0),"",SUM(J4:J31)/J3/$E$33)</f>
        <v/>
      </c>
      <c r="K32" s="215" t="str">
        <f t="shared" ref="K32:BA32" si="2">IF(OR(K3=0,$E$33=0),"",SUM(K4:K31)/K3/$E$33)</f>
        <v/>
      </c>
      <c r="L32" s="215" t="str">
        <f t="shared" si="2"/>
        <v/>
      </c>
      <c r="M32" s="215" t="str">
        <f t="shared" si="2"/>
        <v/>
      </c>
      <c r="N32" s="215" t="str">
        <f t="shared" si="2"/>
        <v/>
      </c>
      <c r="O32" s="215" t="str">
        <f t="shared" si="2"/>
        <v/>
      </c>
      <c r="P32" s="215" t="str">
        <f t="shared" si="2"/>
        <v/>
      </c>
      <c r="Q32" s="215" t="str">
        <f t="shared" si="2"/>
        <v/>
      </c>
      <c r="R32" s="215" t="str">
        <f t="shared" si="2"/>
        <v/>
      </c>
      <c r="S32" s="215" t="str">
        <f t="shared" si="2"/>
        <v/>
      </c>
      <c r="T32" s="215" t="str">
        <f t="shared" si="2"/>
        <v/>
      </c>
      <c r="U32" s="215" t="str">
        <f t="shared" si="2"/>
        <v/>
      </c>
      <c r="V32" s="215" t="str">
        <f t="shared" si="2"/>
        <v/>
      </c>
      <c r="W32" s="215" t="str">
        <f t="shared" si="2"/>
        <v/>
      </c>
      <c r="X32" s="215" t="str">
        <f t="shared" si="2"/>
        <v/>
      </c>
      <c r="Y32" s="215" t="str">
        <f t="shared" si="2"/>
        <v/>
      </c>
      <c r="Z32" s="215" t="str">
        <f t="shared" si="2"/>
        <v/>
      </c>
      <c r="AA32" s="215" t="str">
        <f t="shared" si="2"/>
        <v/>
      </c>
      <c r="AB32" s="215" t="str">
        <f t="shared" si="2"/>
        <v/>
      </c>
      <c r="AC32" s="215" t="str">
        <f t="shared" si="2"/>
        <v/>
      </c>
      <c r="AD32" s="215" t="str">
        <f t="shared" si="2"/>
        <v/>
      </c>
      <c r="AE32" s="215" t="str">
        <f t="shared" si="2"/>
        <v/>
      </c>
      <c r="AF32" s="215" t="str">
        <f t="shared" si="2"/>
        <v/>
      </c>
      <c r="AG32" s="215" t="str">
        <f t="shared" si="2"/>
        <v/>
      </c>
      <c r="AH32" s="215" t="str">
        <f t="shared" si="2"/>
        <v/>
      </c>
      <c r="AI32" s="215" t="str">
        <f t="shared" si="2"/>
        <v/>
      </c>
      <c r="AJ32" s="215" t="str">
        <f t="shared" si="2"/>
        <v/>
      </c>
      <c r="AK32" s="215" t="str">
        <f t="shared" si="2"/>
        <v/>
      </c>
      <c r="AL32" s="215" t="str">
        <f t="shared" si="2"/>
        <v/>
      </c>
      <c r="AM32" s="215" t="str">
        <f t="shared" si="2"/>
        <v/>
      </c>
      <c r="AN32" s="215" t="str">
        <f t="shared" si="2"/>
        <v/>
      </c>
      <c r="AO32" s="215" t="str">
        <f t="shared" si="2"/>
        <v/>
      </c>
      <c r="AP32" s="215" t="str">
        <f t="shared" si="2"/>
        <v/>
      </c>
      <c r="AQ32" s="215" t="str">
        <f t="shared" si="2"/>
        <v/>
      </c>
      <c r="AR32" s="215" t="str">
        <f t="shared" si="2"/>
        <v/>
      </c>
      <c r="AS32" s="215" t="str">
        <f t="shared" si="2"/>
        <v/>
      </c>
      <c r="AT32" s="215" t="str">
        <f t="shared" si="2"/>
        <v/>
      </c>
      <c r="AU32" s="215" t="str">
        <f t="shared" si="2"/>
        <v/>
      </c>
      <c r="AV32" s="215" t="str">
        <f t="shared" si="2"/>
        <v/>
      </c>
      <c r="AW32" s="215" t="str">
        <f t="shared" si="2"/>
        <v/>
      </c>
      <c r="AX32" s="215" t="str">
        <f t="shared" si="2"/>
        <v/>
      </c>
      <c r="AY32" s="215" t="str">
        <f t="shared" si="2"/>
        <v/>
      </c>
      <c r="AZ32" s="215" t="str">
        <f t="shared" si="2"/>
        <v/>
      </c>
      <c r="BA32" s="215" t="str">
        <f t="shared" si="2"/>
        <v/>
      </c>
      <c r="BB32" s="160"/>
      <c r="BC32" s="160"/>
      <c r="BD32" s="160"/>
      <c r="BE32" s="160"/>
    </row>
    <row r="33" spans="1:57" ht="15" customHeight="1">
      <c r="A33" s="213"/>
      <c r="B33" s="328" t="s">
        <v>76</v>
      </c>
      <c r="C33" s="329"/>
      <c r="D33" s="330"/>
      <c r="E33" s="216">
        <f>COUNTIF(E4:E31,"&gt;=0")</f>
        <v>0</v>
      </c>
      <c r="F33" s="215" t="str">
        <f>IF(OR(F3=0,$E$33=0),"",COUNTIF(F4:F31,"&gt;0")/$E$33)</f>
        <v/>
      </c>
      <c r="G33" s="215" t="str">
        <f t="shared" ref="G33:BA33" si="3">IF(OR(G3=0,$E$33=0),"",COUNTIF(G4:G31,"&gt;0")/$E$33)</f>
        <v/>
      </c>
      <c r="H33" s="215" t="str">
        <f t="shared" si="3"/>
        <v/>
      </c>
      <c r="I33" s="215" t="str">
        <f t="shared" si="3"/>
        <v/>
      </c>
      <c r="J33" s="215" t="str">
        <f t="shared" si="3"/>
        <v/>
      </c>
      <c r="K33" s="215" t="str">
        <f t="shared" si="3"/>
        <v/>
      </c>
      <c r="L33" s="215" t="str">
        <f t="shared" si="3"/>
        <v/>
      </c>
      <c r="M33" s="215" t="str">
        <f t="shared" si="3"/>
        <v/>
      </c>
      <c r="N33" s="215" t="str">
        <f t="shared" si="3"/>
        <v/>
      </c>
      <c r="O33" s="215" t="str">
        <f t="shared" si="3"/>
        <v/>
      </c>
      <c r="P33" s="215" t="str">
        <f t="shared" si="3"/>
        <v/>
      </c>
      <c r="Q33" s="215" t="str">
        <f t="shared" si="3"/>
        <v/>
      </c>
      <c r="R33" s="215" t="str">
        <f t="shared" si="3"/>
        <v/>
      </c>
      <c r="S33" s="215" t="str">
        <f t="shared" si="3"/>
        <v/>
      </c>
      <c r="T33" s="215" t="str">
        <f t="shared" si="3"/>
        <v/>
      </c>
      <c r="U33" s="215" t="str">
        <f t="shared" si="3"/>
        <v/>
      </c>
      <c r="V33" s="215" t="str">
        <f t="shared" si="3"/>
        <v/>
      </c>
      <c r="W33" s="215" t="str">
        <f t="shared" si="3"/>
        <v/>
      </c>
      <c r="X33" s="215" t="str">
        <f t="shared" si="3"/>
        <v/>
      </c>
      <c r="Y33" s="215" t="str">
        <f t="shared" si="3"/>
        <v/>
      </c>
      <c r="Z33" s="215" t="str">
        <f t="shared" si="3"/>
        <v/>
      </c>
      <c r="AA33" s="215" t="str">
        <f t="shared" si="3"/>
        <v/>
      </c>
      <c r="AB33" s="215" t="str">
        <f t="shared" si="3"/>
        <v/>
      </c>
      <c r="AC33" s="215" t="str">
        <f t="shared" si="3"/>
        <v/>
      </c>
      <c r="AD33" s="215" t="str">
        <f t="shared" si="3"/>
        <v/>
      </c>
      <c r="AE33" s="215" t="str">
        <f t="shared" si="3"/>
        <v/>
      </c>
      <c r="AF33" s="215" t="str">
        <f t="shared" si="3"/>
        <v/>
      </c>
      <c r="AG33" s="215" t="str">
        <f t="shared" si="3"/>
        <v/>
      </c>
      <c r="AH33" s="215" t="str">
        <f t="shared" si="3"/>
        <v/>
      </c>
      <c r="AI33" s="215" t="str">
        <f t="shared" si="3"/>
        <v/>
      </c>
      <c r="AJ33" s="215" t="str">
        <f t="shared" si="3"/>
        <v/>
      </c>
      <c r="AK33" s="215" t="str">
        <f t="shared" si="3"/>
        <v/>
      </c>
      <c r="AL33" s="215" t="str">
        <f t="shared" si="3"/>
        <v/>
      </c>
      <c r="AM33" s="215" t="str">
        <f t="shared" si="3"/>
        <v/>
      </c>
      <c r="AN33" s="215" t="str">
        <f t="shared" si="3"/>
        <v/>
      </c>
      <c r="AO33" s="215" t="str">
        <f t="shared" si="3"/>
        <v/>
      </c>
      <c r="AP33" s="215" t="str">
        <f t="shared" si="3"/>
        <v/>
      </c>
      <c r="AQ33" s="215" t="str">
        <f t="shared" si="3"/>
        <v/>
      </c>
      <c r="AR33" s="215" t="str">
        <f t="shared" si="3"/>
        <v/>
      </c>
      <c r="AS33" s="215" t="str">
        <f t="shared" si="3"/>
        <v/>
      </c>
      <c r="AT33" s="215" t="str">
        <f t="shared" si="3"/>
        <v/>
      </c>
      <c r="AU33" s="215" t="str">
        <f t="shared" si="3"/>
        <v/>
      </c>
      <c r="AV33" s="215" t="str">
        <f t="shared" si="3"/>
        <v/>
      </c>
      <c r="AW33" s="215" t="str">
        <f t="shared" si="3"/>
        <v/>
      </c>
      <c r="AX33" s="215" t="str">
        <f t="shared" si="3"/>
        <v/>
      </c>
      <c r="AY33" s="215" t="str">
        <f t="shared" si="3"/>
        <v/>
      </c>
      <c r="AZ33" s="215" t="str">
        <f t="shared" si="3"/>
        <v/>
      </c>
      <c r="BA33" s="215" t="str">
        <f t="shared" si="3"/>
        <v/>
      </c>
      <c r="BB33" s="160"/>
      <c r="BC33" s="160"/>
      <c r="BD33" s="160"/>
      <c r="BE33" s="160"/>
    </row>
    <row r="34" spans="1:57" ht="15.75">
      <c r="A34" s="213"/>
      <c r="B34" s="328" t="s">
        <v>75</v>
      </c>
      <c r="C34" s="329"/>
      <c r="D34" s="330"/>
      <c r="E34" s="217" t="str">
        <f>IF(E33=0,"",E32/E33)</f>
        <v/>
      </c>
      <c r="F34" s="215" t="str">
        <f>IF(OR(F3=0,$E$33=0),"",COUNTIF(F4:F31,F3)/$E$33)</f>
        <v/>
      </c>
      <c r="G34" s="215" t="str">
        <f t="shared" ref="G34:BA34" si="4">IF(OR(G3=0,$E$33=0),"",COUNTIF(G4:G31,G3)/$E$33)</f>
        <v/>
      </c>
      <c r="H34" s="215" t="str">
        <f t="shared" si="4"/>
        <v/>
      </c>
      <c r="I34" s="215" t="str">
        <f t="shared" si="4"/>
        <v/>
      </c>
      <c r="J34" s="215" t="str">
        <f t="shared" si="4"/>
        <v/>
      </c>
      <c r="K34" s="215" t="str">
        <f t="shared" si="4"/>
        <v/>
      </c>
      <c r="L34" s="215" t="str">
        <f t="shared" si="4"/>
        <v/>
      </c>
      <c r="M34" s="215" t="str">
        <f t="shared" si="4"/>
        <v/>
      </c>
      <c r="N34" s="215" t="str">
        <f t="shared" si="4"/>
        <v/>
      </c>
      <c r="O34" s="215" t="str">
        <f t="shared" si="4"/>
        <v/>
      </c>
      <c r="P34" s="215" t="str">
        <f t="shared" si="4"/>
        <v/>
      </c>
      <c r="Q34" s="215" t="str">
        <f t="shared" si="4"/>
        <v/>
      </c>
      <c r="R34" s="215" t="str">
        <f t="shared" si="4"/>
        <v/>
      </c>
      <c r="S34" s="215" t="str">
        <f t="shared" si="4"/>
        <v/>
      </c>
      <c r="T34" s="215" t="str">
        <f t="shared" si="4"/>
        <v/>
      </c>
      <c r="U34" s="215" t="str">
        <f t="shared" si="4"/>
        <v/>
      </c>
      <c r="V34" s="215" t="str">
        <f t="shared" si="4"/>
        <v/>
      </c>
      <c r="W34" s="215" t="str">
        <f t="shared" si="4"/>
        <v/>
      </c>
      <c r="X34" s="215" t="str">
        <f t="shared" si="4"/>
        <v/>
      </c>
      <c r="Y34" s="215" t="str">
        <f t="shared" si="4"/>
        <v/>
      </c>
      <c r="Z34" s="215" t="str">
        <f t="shared" si="4"/>
        <v/>
      </c>
      <c r="AA34" s="215" t="str">
        <f t="shared" si="4"/>
        <v/>
      </c>
      <c r="AB34" s="215" t="str">
        <f t="shared" si="4"/>
        <v/>
      </c>
      <c r="AC34" s="215" t="str">
        <f t="shared" si="4"/>
        <v/>
      </c>
      <c r="AD34" s="215" t="str">
        <f t="shared" si="4"/>
        <v/>
      </c>
      <c r="AE34" s="215" t="str">
        <f t="shared" si="4"/>
        <v/>
      </c>
      <c r="AF34" s="215" t="str">
        <f t="shared" si="4"/>
        <v/>
      </c>
      <c r="AG34" s="215" t="str">
        <f t="shared" si="4"/>
        <v/>
      </c>
      <c r="AH34" s="215" t="str">
        <f t="shared" si="4"/>
        <v/>
      </c>
      <c r="AI34" s="215" t="str">
        <f t="shared" si="4"/>
        <v/>
      </c>
      <c r="AJ34" s="215" t="str">
        <f t="shared" si="4"/>
        <v/>
      </c>
      <c r="AK34" s="215" t="str">
        <f t="shared" si="4"/>
        <v/>
      </c>
      <c r="AL34" s="215" t="str">
        <f t="shared" si="4"/>
        <v/>
      </c>
      <c r="AM34" s="215" t="str">
        <f t="shared" si="4"/>
        <v/>
      </c>
      <c r="AN34" s="215" t="str">
        <f t="shared" si="4"/>
        <v/>
      </c>
      <c r="AO34" s="215" t="str">
        <f t="shared" si="4"/>
        <v/>
      </c>
      <c r="AP34" s="215" t="str">
        <f t="shared" si="4"/>
        <v/>
      </c>
      <c r="AQ34" s="215" t="str">
        <f t="shared" si="4"/>
        <v/>
      </c>
      <c r="AR34" s="215" t="str">
        <f t="shared" si="4"/>
        <v/>
      </c>
      <c r="AS34" s="215" t="str">
        <f t="shared" si="4"/>
        <v/>
      </c>
      <c r="AT34" s="215" t="str">
        <f t="shared" si="4"/>
        <v/>
      </c>
      <c r="AU34" s="215" t="str">
        <f t="shared" si="4"/>
        <v/>
      </c>
      <c r="AV34" s="215" t="str">
        <f t="shared" si="4"/>
        <v/>
      </c>
      <c r="AW34" s="215" t="str">
        <f t="shared" si="4"/>
        <v/>
      </c>
      <c r="AX34" s="215" t="str">
        <f t="shared" si="4"/>
        <v/>
      </c>
      <c r="AY34" s="215" t="str">
        <f t="shared" si="4"/>
        <v/>
      </c>
      <c r="AZ34" s="215" t="str">
        <f t="shared" si="4"/>
        <v/>
      </c>
      <c r="BA34" s="215" t="str">
        <f t="shared" si="4"/>
        <v/>
      </c>
      <c r="BB34" s="160"/>
      <c r="BC34" s="160"/>
      <c r="BD34" s="160"/>
      <c r="BE34" s="160"/>
    </row>
    <row r="35" spans="1:57"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</row>
    <row r="36" spans="1:57" ht="15">
      <c r="D36" s="261">
        <f>COUNT(F4:F31)</f>
        <v>0</v>
      </c>
      <c r="E36" s="262" t="s">
        <v>55</v>
      </c>
      <c r="F36" s="263" t="s">
        <v>127</v>
      </c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</row>
    <row r="37" spans="1:57" ht="15">
      <c r="D37" s="255" t="s">
        <v>126</v>
      </c>
      <c r="E37" s="226" t="e">
        <f>(F37*100)/$D$36</f>
        <v>#DIV/0!</v>
      </c>
      <c r="F37" s="227">
        <f>COUNTIF(D4:D31,"Não Satisfaz")</f>
        <v>0</v>
      </c>
      <c r="H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</row>
    <row r="38" spans="1:57" ht="15">
      <c r="D38" s="256" t="s">
        <v>20</v>
      </c>
      <c r="E38" s="228" t="e">
        <f>(F38*100)/$D$36</f>
        <v>#DIV/0!</v>
      </c>
      <c r="F38" s="229">
        <f>COUNTIF(D4:D31,"Satisfaz")</f>
        <v>0</v>
      </c>
      <c r="H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</row>
    <row r="39" spans="1:57" ht="15">
      <c r="D39" s="257" t="s">
        <v>21</v>
      </c>
      <c r="E39" s="230" t="e">
        <f>(F39*100)/$D$36</f>
        <v>#DIV/0!</v>
      </c>
      <c r="F39" s="231">
        <f>COUNTIF(D4:D31,"Satisfaz Bem")</f>
        <v>0</v>
      </c>
      <c r="H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</row>
    <row r="40" spans="1:57" ht="15">
      <c r="D40" s="258" t="s">
        <v>22</v>
      </c>
      <c r="E40" s="259" t="e">
        <f>(F40*100)/$D$36</f>
        <v>#DIV/0!</v>
      </c>
      <c r="F40" s="260">
        <f>COUNTIF(D4:D31,"Satisfaz Muito Bem")</f>
        <v>0</v>
      </c>
      <c r="H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</row>
    <row r="41" spans="1:57" ht="13.5" thickBot="1"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</row>
    <row r="42" spans="1:57" ht="13.5" thickBot="1">
      <c r="D42" s="264" t="s">
        <v>131</v>
      </c>
      <c r="E42" s="265" t="e">
        <f>AVERAGE(E4:E31)</f>
        <v>#DIV/0!</v>
      </c>
      <c r="F42" s="266" t="s">
        <v>55</v>
      </c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</row>
    <row r="43" spans="1:57"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</row>
    <row r="44" spans="1:57"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</row>
    <row r="45" spans="1:57"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</row>
    <row r="46" spans="1:57"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</row>
    <row r="47" spans="1:57"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</row>
    <row r="48" spans="1:57"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</row>
    <row r="50" spans="2:53" s="158" customFormat="1">
      <c r="B50" s="161" t="s">
        <v>108</v>
      </c>
      <c r="C50" s="88"/>
      <c r="D50" s="88"/>
      <c r="E50" s="82" t="s">
        <v>55</v>
      </c>
      <c r="F50" s="82" t="str">
        <f>IF(F2=0,"",F2)</f>
        <v/>
      </c>
      <c r="G50" s="82" t="str">
        <f t="shared" ref="G50:BA50" si="5">IF(G2=0,"",G2)</f>
        <v/>
      </c>
      <c r="H50" s="82" t="str">
        <f t="shared" si="5"/>
        <v/>
      </c>
      <c r="I50" s="82" t="str">
        <f t="shared" si="5"/>
        <v/>
      </c>
      <c r="J50" s="82" t="str">
        <f t="shared" si="5"/>
        <v/>
      </c>
      <c r="K50" s="82" t="str">
        <f t="shared" si="5"/>
        <v/>
      </c>
      <c r="L50" s="82" t="str">
        <f t="shared" si="5"/>
        <v/>
      </c>
      <c r="M50" s="82" t="str">
        <f t="shared" si="5"/>
        <v/>
      </c>
      <c r="N50" s="82" t="str">
        <f t="shared" si="5"/>
        <v/>
      </c>
      <c r="O50" s="82" t="str">
        <f t="shared" si="5"/>
        <v/>
      </c>
      <c r="P50" s="82" t="str">
        <f t="shared" si="5"/>
        <v/>
      </c>
      <c r="Q50" s="82" t="str">
        <f t="shared" si="5"/>
        <v/>
      </c>
      <c r="R50" s="82" t="str">
        <f t="shared" si="5"/>
        <v/>
      </c>
      <c r="S50" s="82" t="str">
        <f t="shared" si="5"/>
        <v/>
      </c>
      <c r="T50" s="82" t="str">
        <f t="shared" si="5"/>
        <v/>
      </c>
      <c r="U50" s="82" t="str">
        <f t="shared" si="5"/>
        <v/>
      </c>
      <c r="V50" s="82" t="str">
        <f t="shared" si="5"/>
        <v/>
      </c>
      <c r="W50" s="82" t="str">
        <f t="shared" si="5"/>
        <v/>
      </c>
      <c r="X50" s="82" t="str">
        <f t="shared" si="5"/>
        <v/>
      </c>
      <c r="Y50" s="82" t="str">
        <f t="shared" si="5"/>
        <v/>
      </c>
      <c r="Z50" s="82" t="str">
        <f t="shared" si="5"/>
        <v/>
      </c>
      <c r="AA50" s="82" t="str">
        <f t="shared" si="5"/>
        <v/>
      </c>
      <c r="AB50" s="82" t="str">
        <f t="shared" si="5"/>
        <v/>
      </c>
      <c r="AC50" s="82" t="str">
        <f t="shared" si="5"/>
        <v/>
      </c>
      <c r="AD50" s="82" t="str">
        <f t="shared" si="5"/>
        <v/>
      </c>
      <c r="AE50" s="82" t="str">
        <f t="shared" si="5"/>
        <v/>
      </c>
      <c r="AF50" s="82" t="str">
        <f t="shared" si="5"/>
        <v/>
      </c>
      <c r="AG50" s="82" t="str">
        <f t="shared" si="5"/>
        <v/>
      </c>
      <c r="AH50" s="82" t="str">
        <f t="shared" si="5"/>
        <v/>
      </c>
      <c r="AI50" s="82" t="str">
        <f t="shared" si="5"/>
        <v/>
      </c>
      <c r="AJ50" s="82" t="str">
        <f t="shared" si="5"/>
        <v/>
      </c>
      <c r="AK50" s="82" t="str">
        <f t="shared" si="5"/>
        <v/>
      </c>
      <c r="AL50" s="82" t="str">
        <f t="shared" si="5"/>
        <v/>
      </c>
      <c r="AM50" s="82" t="str">
        <f t="shared" si="5"/>
        <v/>
      </c>
      <c r="AN50" s="82" t="str">
        <f t="shared" si="5"/>
        <v/>
      </c>
      <c r="AO50" s="82" t="str">
        <f t="shared" si="5"/>
        <v/>
      </c>
      <c r="AP50" s="82" t="str">
        <f t="shared" si="5"/>
        <v/>
      </c>
      <c r="AQ50" s="82" t="str">
        <f t="shared" si="5"/>
        <v/>
      </c>
      <c r="AR50" s="82" t="str">
        <f t="shared" si="5"/>
        <v/>
      </c>
      <c r="AS50" s="82" t="str">
        <f t="shared" si="5"/>
        <v/>
      </c>
      <c r="AT50" s="82" t="str">
        <f t="shared" si="5"/>
        <v/>
      </c>
      <c r="AU50" s="82" t="str">
        <f t="shared" si="5"/>
        <v/>
      </c>
      <c r="AV50" s="82" t="str">
        <f t="shared" si="5"/>
        <v/>
      </c>
      <c r="AW50" s="82" t="str">
        <f t="shared" si="5"/>
        <v/>
      </c>
      <c r="AX50" s="82" t="str">
        <f t="shared" si="5"/>
        <v/>
      </c>
      <c r="AY50" s="82" t="str">
        <f t="shared" si="5"/>
        <v/>
      </c>
      <c r="AZ50" s="82" t="str">
        <f t="shared" si="5"/>
        <v/>
      </c>
      <c r="BA50" s="82" t="str">
        <f t="shared" si="5"/>
        <v/>
      </c>
    </row>
    <row r="51" spans="2:53">
      <c r="B51" s="163"/>
      <c r="C51" s="85"/>
      <c r="D51" s="85"/>
      <c r="E51" s="162" t="str">
        <f t="shared" ref="E51:E70" si="6">IF(OR(SUM(F51:BA51)=0,B51=""),"",SUMPRODUCT($F$32:$BA$32,F51:BA51)/COUNT(F51:BA51))</f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85"/>
      <c r="E52" s="162" t="str">
        <f t="shared" si="6"/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85"/>
      <c r="E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85"/>
      <c r="E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85"/>
      <c r="E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85"/>
      <c r="E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85"/>
      <c r="E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  <row r="58" spans="2:53">
      <c r="B58" s="163"/>
      <c r="C58" s="85"/>
      <c r="D58" s="85"/>
      <c r="E58" s="162" t="str">
        <f t="shared" si="6"/>
        <v/>
      </c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</row>
    <row r="59" spans="2:53">
      <c r="B59" s="163"/>
      <c r="C59" s="85"/>
      <c r="D59" s="85"/>
      <c r="E59" s="162" t="str">
        <f t="shared" si="6"/>
        <v/>
      </c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</row>
    <row r="60" spans="2:53">
      <c r="B60" s="163"/>
      <c r="C60" s="85"/>
      <c r="D60" s="85"/>
      <c r="E60" s="162" t="str">
        <f t="shared" si="6"/>
        <v/>
      </c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</row>
    <row r="61" spans="2:53">
      <c r="B61" s="163"/>
      <c r="C61" s="85"/>
      <c r="D61" s="85"/>
      <c r="E61" s="162" t="str">
        <f t="shared" si="6"/>
        <v/>
      </c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</row>
    <row r="62" spans="2:53">
      <c r="B62" s="163"/>
      <c r="C62" s="85"/>
      <c r="D62" s="85"/>
      <c r="E62" s="162" t="str">
        <f t="shared" si="6"/>
        <v/>
      </c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</row>
    <row r="63" spans="2:53">
      <c r="B63" s="163"/>
      <c r="C63" s="85"/>
      <c r="D63" s="85"/>
      <c r="E63" s="162" t="str">
        <f t="shared" si="6"/>
        <v/>
      </c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</row>
    <row r="64" spans="2:53">
      <c r="B64" s="163"/>
      <c r="C64" s="85"/>
      <c r="D64" s="85"/>
      <c r="E64" s="162" t="str">
        <f t="shared" si="6"/>
        <v/>
      </c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</row>
    <row r="65" spans="2:53">
      <c r="B65" s="163"/>
      <c r="C65" s="85"/>
      <c r="D65" s="85"/>
      <c r="E65" s="162" t="str">
        <f t="shared" si="6"/>
        <v/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</row>
    <row r="66" spans="2:53">
      <c r="B66" s="163"/>
      <c r="C66" s="85"/>
      <c r="D66" s="85"/>
      <c r="E66" s="162" t="str">
        <f t="shared" si="6"/>
        <v/>
      </c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</row>
    <row r="67" spans="2:53">
      <c r="B67" s="163"/>
      <c r="C67" s="85"/>
      <c r="D67" s="85"/>
      <c r="E67" s="162" t="str">
        <f t="shared" si="6"/>
        <v/>
      </c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</row>
    <row r="68" spans="2:53">
      <c r="B68" s="163"/>
      <c r="C68" s="85"/>
      <c r="D68" s="85"/>
      <c r="E68" s="162" t="str">
        <f t="shared" si="6"/>
        <v/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</row>
    <row r="69" spans="2:53">
      <c r="B69" s="163"/>
      <c r="C69" s="85"/>
      <c r="D69" s="85"/>
      <c r="E69" s="162" t="str">
        <f t="shared" si="6"/>
        <v/>
      </c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</row>
    <row r="70" spans="2:53">
      <c r="B70" s="163"/>
      <c r="C70" s="85"/>
      <c r="D70" s="85"/>
      <c r="E70" s="162" t="str">
        <f t="shared" si="6"/>
        <v/>
      </c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</row>
  </sheetData>
  <sheetProtection password="D16F" sheet="1" objects="1" scenarios="1" selectLockedCells="1"/>
  <mergeCells count="7">
    <mergeCell ref="B34:D34"/>
    <mergeCell ref="D2:D3"/>
    <mergeCell ref="E1:H1"/>
    <mergeCell ref="A1:B1"/>
    <mergeCell ref="A2:A3"/>
    <mergeCell ref="B32:D32"/>
    <mergeCell ref="B33:D33"/>
  </mergeCells>
  <phoneticPr fontId="3" type="noConversion"/>
  <conditionalFormatting sqref="F32:BE34">
    <cfRule type="cellIs" dxfId="255" priority="20" stopIfTrue="1" operator="lessThan">
      <formula>0.495</formula>
    </cfRule>
  </conditionalFormatting>
  <conditionalFormatting sqref="E34">
    <cfRule type="cellIs" dxfId="254" priority="21" stopIfTrue="1" operator="lessThan">
      <formula>0.5</formula>
    </cfRule>
  </conditionalFormatting>
  <conditionalFormatting sqref="E32">
    <cfRule type="cellIs" dxfId="253" priority="22" stopIfTrue="1" operator="lessThan">
      <formula>$E$33/2</formula>
    </cfRule>
  </conditionalFormatting>
  <conditionalFormatting sqref="B4:B31">
    <cfRule type="cellIs" dxfId="252" priority="24" stopIfTrue="1" operator="equal">
      <formula>0</formula>
    </cfRule>
  </conditionalFormatting>
  <conditionalFormatting sqref="E4:E31">
    <cfRule type="cellIs" dxfId="251" priority="18" stopIfTrue="1" operator="between">
      <formula>70</formula>
      <formula>89.9</formula>
    </cfRule>
    <cfRule type="cellIs" dxfId="250" priority="19" stopIfTrue="1" operator="greaterThanOrEqual">
      <formula>90</formula>
    </cfRule>
    <cfRule type="cellIs" dxfId="249" priority="25" stopIfTrue="1" operator="greaterThan">
      <formula>49.5</formula>
    </cfRule>
  </conditionalFormatting>
  <conditionalFormatting sqref="E51:E70">
    <cfRule type="cellIs" dxfId="248" priority="26" stopIfTrue="1" operator="lessThan">
      <formula>49.5</formula>
    </cfRule>
  </conditionalFormatting>
  <conditionalFormatting sqref="D4:D31">
    <cfRule type="cellIs" dxfId="247" priority="7" stopIfTrue="1" operator="equal">
      <formula>"Satisfaz Muito Bem"</formula>
    </cfRule>
    <cfRule type="cellIs" dxfId="246" priority="8" stopIfTrue="1" operator="equal">
      <formula>"Satisfaz Bem"</formula>
    </cfRule>
    <cfRule type="cellIs" dxfId="245" priority="10" stopIfTrue="1" operator="equal">
      <formula>"Não Satisfaz"</formula>
    </cfRule>
  </conditionalFormatting>
  <conditionalFormatting sqref="D4">
    <cfRule type="cellIs" dxfId="244" priority="4" stopIfTrue="1" operator="equal">
      <formula>"Não Satisfaz"</formula>
    </cfRule>
    <cfRule type="cellIs" dxfId="243" priority="5" stopIfTrue="1" operator="equal">
      <formula>"Satisfaz Bem"</formula>
    </cfRule>
    <cfRule type="cellIs" dxfId="242" priority="6" stopIfTrue="1" operator="equal">
      <formula>"Satisfaz Muito Bem"</formula>
    </cfRule>
  </conditionalFormatting>
  <dataValidations count="3">
    <dataValidation type="whole" allowBlank="1" showInputMessage="1" showErrorMessage="1" promptTitle="Pontuação errada!" sqref="F3:BE31">
      <formula1>0</formula1>
      <formula2>F$3</formula2>
    </dataValidation>
    <dataValidation type="whole" operator="equal" allowBlank="1" showInputMessage="1" showErrorMessage="1" prompt="Escolha com o valor 1 cada questão a que corresponde o domínio/competência" sqref="F51:BA70">
      <formula1>1</formula1>
    </dataValidation>
    <dataValidation allowBlank="1" showInputMessage="1" showErrorMessage="1" prompt="Introduza a designação do domínio/competência" sqref="B51:B70"/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45" orientation="landscape" r:id="rId1"/>
  <headerFooter alignWithMargins="0">
    <oddHeader>&amp;L&amp;F&amp;R&amp;A</oddHeader>
    <oddFooter>&amp;L&amp;D / &amp;T&amp;REBI Eixo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lha7" enableFormatConditionsCalculation="0">
    <tabColor indexed="17"/>
    <pageSetUpPr fitToPage="1"/>
  </sheetPr>
  <dimension ref="A1:CA70"/>
  <sheetViews>
    <sheetView showGridLines="0" showRowColHeaders="0" workbookViewId="0">
      <selection activeCell="F3" sqref="F3:F5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6.42578125" customWidth="1"/>
    <col min="5" max="5" width="7.7109375" customWidth="1"/>
    <col min="6" max="53" width="5" customWidth="1"/>
  </cols>
  <sheetData>
    <row r="1" spans="1:79" ht="13.5" thickBot="1">
      <c r="A1" s="326" t="s">
        <v>53</v>
      </c>
      <c r="B1" s="326"/>
      <c r="E1" s="337" t="s">
        <v>50</v>
      </c>
      <c r="F1" s="337"/>
      <c r="G1" s="337"/>
      <c r="H1" s="337"/>
      <c r="I1" s="1">
        <f>C3</f>
        <v>0</v>
      </c>
      <c r="J1" s="3" t="s">
        <v>51</v>
      </c>
    </row>
    <row r="2" spans="1:79">
      <c r="A2" s="335" t="s">
        <v>13</v>
      </c>
      <c r="B2" s="198" t="s">
        <v>43</v>
      </c>
      <c r="C2" s="199" t="s">
        <v>44</v>
      </c>
      <c r="D2" s="331" t="s">
        <v>132</v>
      </c>
      <c r="E2" s="200" t="s">
        <v>12</v>
      </c>
      <c r="F2" s="201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20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ht="13.5" thickBot="1">
      <c r="A3" s="336"/>
      <c r="B3" s="203" t="s">
        <v>14</v>
      </c>
      <c r="C3" s="204">
        <f>SUM(F3:BA3)</f>
        <v>0</v>
      </c>
      <c r="D3" s="332"/>
      <c r="E3" s="205" t="e">
        <f>C3*100/C$3</f>
        <v>#DIV/0!</v>
      </c>
      <c r="F3" s="206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209">
        <f>IF(Alunos!A4=0,"",Alunos!A4)</f>
        <v>1</v>
      </c>
      <c r="B4" s="210" t="str">
        <f>IF(Alunos!B4=0,"",Alunos!B4)</f>
        <v/>
      </c>
      <c r="C4" s="102">
        <f>SUM(F4:BA4)</f>
        <v>0</v>
      </c>
      <c r="D4" s="268" t="str">
        <f>IF(OR(E4=0,E4=""),"",IF(AND(E4&lt;49.5),"Não Satisfaz",IF(AND(E4&gt;=49.5,E4&lt;69.5),"Satisfaz",IF(AND(E4&gt;=69.5,E4&lt;89.5),"Satisfaz Bem","Satisfaz Muito Bem"))))</f>
        <v/>
      </c>
      <c r="E4" s="251" t="str">
        <f>IF(OR(Alunos!B4=0,$C$3=0,SUM(F4:BA4)=0),"",VALUE(C4*100/C$3))</f>
        <v/>
      </c>
      <c r="F4" s="87"/>
      <c r="G4" s="87"/>
      <c r="H4" s="87"/>
      <c r="I4" s="87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</row>
    <row r="5" spans="1:79">
      <c r="A5" s="211">
        <f>IF(Alunos!A5=0,"",Alunos!A5)</f>
        <v>2</v>
      </c>
      <c r="B5" s="212" t="str">
        <f>IF(Alunos!B5=0,"",Alunos!B5)</f>
        <v/>
      </c>
      <c r="C5" s="82">
        <f t="shared" ref="C5:C31" si="0">SUM(F5:BA5)</f>
        <v>0</v>
      </c>
      <c r="D5" s="225" t="str">
        <f t="shared" ref="D5:D31" si="1">IF(OR(E5=0,E5=""),"",IF(AND(E5&lt;49.5),"Não Satisfaz",IF(AND(E5&gt;=49.5,E5&lt;69.5),"Satisfaz",IF(AND(E5&gt;=69.5,E5&lt;89.5),"Satisfaz Bem","Satisfaz Muito Bem"))))</f>
        <v/>
      </c>
      <c r="E5" s="251" t="str">
        <f>IF(OR(Alunos!B5=0,$C$3=0,SUM(F5:BA5)=0),"",VALUE(C5*100/C$3))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</row>
    <row r="6" spans="1:79">
      <c r="A6" s="211">
        <f>IF(Alunos!A6=0,"",Alunos!A6)</f>
        <v>3</v>
      </c>
      <c r="B6" s="212" t="str">
        <f>IF(Alunos!B6=0,"",Alunos!B6)</f>
        <v/>
      </c>
      <c r="C6" s="82">
        <f t="shared" si="0"/>
        <v>0</v>
      </c>
      <c r="D6" s="225" t="str">
        <f t="shared" si="1"/>
        <v/>
      </c>
      <c r="E6" s="251" t="str">
        <f>IF(OR(Alunos!B6=0,$C$3=0,SUM(F6:BA6)=0),"",VALUE(C6*100/C$3))</f>
        <v/>
      </c>
      <c r="F6" s="104"/>
      <c r="G6" s="104"/>
      <c r="H6" s="104"/>
      <c r="I6" s="104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</row>
    <row r="7" spans="1:79">
      <c r="A7" s="211">
        <f>IF(Alunos!A7=0,"",Alunos!A7)</f>
        <v>4</v>
      </c>
      <c r="B7" s="212" t="str">
        <f>IF(Alunos!B7=0,"",Alunos!B7)</f>
        <v/>
      </c>
      <c r="C7" s="82">
        <f t="shared" si="0"/>
        <v>0</v>
      </c>
      <c r="D7" s="225" t="str">
        <f t="shared" si="1"/>
        <v/>
      </c>
      <c r="E7" s="251" t="str">
        <f>IF(OR(Alunos!B7=0,$C$3=0,SUM(F7:BA7)=0),"",VALUE(C7*100/C$3))</f>
        <v/>
      </c>
      <c r="F7" s="104"/>
      <c r="G7" s="104"/>
      <c r="H7" s="104"/>
      <c r="I7" s="104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</row>
    <row r="8" spans="1:79">
      <c r="A8" s="211">
        <f>IF(Alunos!A8=0,"",Alunos!A8)</f>
        <v>5</v>
      </c>
      <c r="B8" s="212" t="str">
        <f>IF(Alunos!B8=0,"",Alunos!B8)</f>
        <v/>
      </c>
      <c r="C8" s="82">
        <f t="shared" si="0"/>
        <v>0</v>
      </c>
      <c r="D8" s="254" t="str">
        <f t="shared" si="1"/>
        <v/>
      </c>
      <c r="E8" s="218" t="str">
        <f>IF(OR(Alunos!B8=0,$C$3=0,SUM(F8:BA8)=0),"",VALUE(C8*100/C$3))</f>
        <v/>
      </c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</row>
    <row r="9" spans="1:79">
      <c r="A9" s="211">
        <f>IF(Alunos!A9=0,"",Alunos!A9)</f>
        <v>6</v>
      </c>
      <c r="B9" s="212" t="str">
        <f>IF(Alunos!B9=0,"",Alunos!B9)</f>
        <v/>
      </c>
      <c r="C9" s="82">
        <f t="shared" si="0"/>
        <v>0</v>
      </c>
      <c r="D9" s="225" t="str">
        <f t="shared" si="1"/>
        <v/>
      </c>
      <c r="E9" s="251" t="str">
        <f>IF(OR(Alunos!B9=0,$C$3=0,SUM(F9:BA9)=0),"",VALUE(C9*100/C$3))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</row>
    <row r="10" spans="1:79">
      <c r="A10" s="211">
        <f>IF(Alunos!A10=0,"",Alunos!A10)</f>
        <v>7</v>
      </c>
      <c r="B10" s="212" t="str">
        <f>IF(Alunos!B10=0,"",Alunos!B10)</f>
        <v/>
      </c>
      <c r="C10" s="82">
        <f t="shared" si="0"/>
        <v>0</v>
      </c>
      <c r="D10" s="225" t="str">
        <f t="shared" si="1"/>
        <v/>
      </c>
      <c r="E10" s="251" t="str">
        <f>IF(OR(Alunos!B10=0,$C$3=0,SUM(F10:BA10)=0),"",VALUE(C10*100/C$3))</f>
        <v/>
      </c>
      <c r="F10" s="104"/>
      <c r="G10" s="104"/>
      <c r="H10" s="104"/>
      <c r="I10" s="104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</row>
    <row r="11" spans="1:79">
      <c r="A11" s="211">
        <f>IF(Alunos!A11=0,"",Alunos!A11)</f>
        <v>8</v>
      </c>
      <c r="B11" s="212" t="str">
        <f>IF(Alunos!B11=0,"",Alunos!B11)</f>
        <v/>
      </c>
      <c r="C11" s="82">
        <f t="shared" si="0"/>
        <v>0</v>
      </c>
      <c r="D11" s="225" t="str">
        <f t="shared" si="1"/>
        <v/>
      </c>
      <c r="E11" s="251" t="str">
        <f>IF(OR(Alunos!B11=0,$C$3=0,SUM(F11:BA11)=0),"",VALUE(C11*100/C$3))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</row>
    <row r="12" spans="1:79">
      <c r="A12" s="211">
        <f>IF(Alunos!A12=0,"",Alunos!A12)</f>
        <v>9</v>
      </c>
      <c r="B12" s="212" t="str">
        <f>IF(Alunos!B12=0,"",Alunos!B12)</f>
        <v/>
      </c>
      <c r="C12" s="82">
        <f t="shared" si="0"/>
        <v>0</v>
      </c>
      <c r="D12" s="225" t="str">
        <f t="shared" si="1"/>
        <v/>
      </c>
      <c r="E12" s="251" t="str">
        <f>IF(OR(Alunos!B12=0,$C$3=0,SUM(F12:BA12)=0),"",VALUE(C12*100/C$3))</f>
        <v/>
      </c>
      <c r="F12" s="104"/>
      <c r="G12" s="104"/>
      <c r="H12" s="104"/>
      <c r="I12" s="104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</row>
    <row r="13" spans="1:79">
      <c r="A13" s="211">
        <f>IF(Alunos!A13=0,"",Alunos!A13)</f>
        <v>10</v>
      </c>
      <c r="B13" s="212" t="str">
        <f>IF(Alunos!B13=0,"",Alunos!B13)</f>
        <v/>
      </c>
      <c r="C13" s="82">
        <f t="shared" si="0"/>
        <v>0</v>
      </c>
      <c r="D13" s="254" t="str">
        <f t="shared" si="1"/>
        <v/>
      </c>
      <c r="E13" s="218" t="str">
        <f>IF(OR(Alunos!B13=0,$C$3=0,SUM(F13:BA13)=0),"",VALUE(C13*100/C$3))</f>
        <v/>
      </c>
      <c r="F13" s="222"/>
      <c r="G13" s="222"/>
      <c r="H13" s="222"/>
      <c r="I13" s="222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</row>
    <row r="14" spans="1:79">
      <c r="A14" s="211">
        <f>IF(Alunos!A14=0,"",Alunos!A14)</f>
        <v>11</v>
      </c>
      <c r="B14" s="212" t="str">
        <f>IF(Alunos!B14=0,"",Alunos!B14)</f>
        <v/>
      </c>
      <c r="C14" s="82">
        <f t="shared" si="0"/>
        <v>0</v>
      </c>
      <c r="D14" s="225" t="str">
        <f t="shared" si="1"/>
        <v/>
      </c>
      <c r="E14" s="251" t="str">
        <f>IF(OR(Alunos!B14=0,$C$3=0,SUM(F14:BA14)=0),"",VALUE(C14*100/C$3))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</row>
    <row r="15" spans="1:79">
      <c r="A15" s="211">
        <f>IF(Alunos!A15=0,"",Alunos!A15)</f>
        <v>12</v>
      </c>
      <c r="B15" s="212" t="str">
        <f>IF(Alunos!B15=0,"",Alunos!B15)</f>
        <v/>
      </c>
      <c r="C15" s="82">
        <f t="shared" si="0"/>
        <v>0</v>
      </c>
      <c r="D15" s="225" t="str">
        <f t="shared" si="1"/>
        <v/>
      </c>
      <c r="E15" s="251" t="str">
        <f>IF(OR(Alunos!B15=0,$C$3=0,SUM(F15:BA15)=0),"",VALUE(C15*100/C$3))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</row>
    <row r="16" spans="1:79">
      <c r="A16" s="211">
        <f>IF(Alunos!A16=0,"",Alunos!A16)</f>
        <v>13</v>
      </c>
      <c r="B16" s="212" t="str">
        <f>IF(Alunos!B16=0,"",Alunos!B16)</f>
        <v/>
      </c>
      <c r="C16" s="82">
        <f t="shared" si="0"/>
        <v>0</v>
      </c>
      <c r="D16" s="225" t="str">
        <f t="shared" si="1"/>
        <v/>
      </c>
      <c r="E16" s="251" t="str">
        <f>IF(OR(Alunos!B16=0,$C$3=0,SUM(F16:BA16)=0),"",VALUE(C16*100/C$3))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</row>
    <row r="17" spans="1:53">
      <c r="A17" s="211">
        <f>IF(Alunos!A17=0,"",Alunos!A17)</f>
        <v>14</v>
      </c>
      <c r="B17" s="212" t="str">
        <f>IF(Alunos!B17=0,"",Alunos!B17)</f>
        <v/>
      </c>
      <c r="C17" s="82">
        <f t="shared" si="0"/>
        <v>0</v>
      </c>
      <c r="D17" s="225" t="str">
        <f t="shared" si="1"/>
        <v/>
      </c>
      <c r="E17" s="251" t="str">
        <f>IF(OR(Alunos!B17=0,$C$3=0,SUM(F17:BA17)=0),"",VALUE(C17*100/C$3))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</row>
    <row r="18" spans="1:53">
      <c r="A18" s="211">
        <f>IF(Alunos!A18=0,"",Alunos!A18)</f>
        <v>15</v>
      </c>
      <c r="B18" s="212" t="str">
        <f>IF(Alunos!B18=0,"",Alunos!B18)</f>
        <v/>
      </c>
      <c r="C18" s="82">
        <f t="shared" si="0"/>
        <v>0</v>
      </c>
      <c r="D18" s="254" t="str">
        <f t="shared" si="1"/>
        <v/>
      </c>
      <c r="E18" s="218" t="str">
        <f>IF(OR(Alunos!B18=0,$C$3=0,SUM(F18:BA18)=0),"",VALUE(C18*100/C$3))</f>
        <v/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</row>
    <row r="19" spans="1:53">
      <c r="A19" s="211">
        <f>IF(Alunos!A19=0,"",Alunos!A19)</f>
        <v>16</v>
      </c>
      <c r="B19" s="212" t="str">
        <f>IF(Alunos!B19=0,"",Alunos!B19)</f>
        <v/>
      </c>
      <c r="C19" s="82">
        <f t="shared" si="0"/>
        <v>0</v>
      </c>
      <c r="D19" s="225" t="str">
        <f t="shared" si="1"/>
        <v/>
      </c>
      <c r="E19" s="251" t="str">
        <f>IF(OR(Alunos!B19=0,$C$3=0,SUM(F19:BA19)=0),"",VALUE(C19*100/C$3))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</row>
    <row r="20" spans="1:53">
      <c r="A20" s="211">
        <f>IF(Alunos!A20=0,"",Alunos!A20)</f>
        <v>17</v>
      </c>
      <c r="B20" s="212" t="str">
        <f>IF(Alunos!B20=0,"",Alunos!B20)</f>
        <v/>
      </c>
      <c r="C20" s="82">
        <f t="shared" si="0"/>
        <v>0</v>
      </c>
      <c r="D20" s="225" t="str">
        <f t="shared" si="1"/>
        <v/>
      </c>
      <c r="E20" s="251" t="str">
        <f>IF(OR(Alunos!B20=0,$C$3=0,SUM(F20:BA20)=0),"",VALUE(C20*100/C$3))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</row>
    <row r="21" spans="1:53">
      <c r="A21" s="211">
        <f>IF(Alunos!A21=0,"",Alunos!A21)</f>
        <v>18</v>
      </c>
      <c r="B21" s="212" t="str">
        <f>IF(Alunos!B21=0,"",Alunos!B21)</f>
        <v/>
      </c>
      <c r="C21" s="82">
        <f t="shared" si="0"/>
        <v>0</v>
      </c>
      <c r="D21" s="225" t="str">
        <f t="shared" si="1"/>
        <v/>
      </c>
      <c r="E21" s="251" t="str">
        <f>IF(OR(Alunos!B21=0,$C$3=0,SUM(F21:BA21)=0),"",VALUE(C21*100/C$3))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</row>
    <row r="22" spans="1:53">
      <c r="A22" s="211">
        <f>IF(Alunos!A22=0,"",Alunos!A22)</f>
        <v>19</v>
      </c>
      <c r="B22" s="212" t="str">
        <f>IF(Alunos!B22=0,"",Alunos!B22)</f>
        <v/>
      </c>
      <c r="C22" s="82">
        <f t="shared" si="0"/>
        <v>0</v>
      </c>
      <c r="D22" s="225" t="str">
        <f t="shared" si="1"/>
        <v/>
      </c>
      <c r="E22" s="251" t="str">
        <f>IF(OR(Alunos!B22=0,$C$3=0,SUM(F22:BA22)=0),"",VALUE(C22*100/C$3))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</row>
    <row r="23" spans="1:53">
      <c r="A23" s="211">
        <f>IF(Alunos!A23=0,"",Alunos!A23)</f>
        <v>20</v>
      </c>
      <c r="B23" s="212" t="str">
        <f>IF(Alunos!B23=0,"",Alunos!B23)</f>
        <v/>
      </c>
      <c r="C23" s="82">
        <f t="shared" si="0"/>
        <v>0</v>
      </c>
      <c r="D23" s="254" t="str">
        <f t="shared" si="1"/>
        <v/>
      </c>
      <c r="E23" s="218" t="str">
        <f>IF(OR(Alunos!B23=0,$C$3=0,SUM(F23:BA23)=0),"",VALUE(C23*100/C$3))</f>
        <v/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</row>
    <row r="24" spans="1:53">
      <c r="A24" s="211">
        <f>IF(Alunos!A24=0,"",Alunos!A24)</f>
        <v>21</v>
      </c>
      <c r="B24" s="212" t="str">
        <f>IF(Alunos!B24=0,"",Alunos!B24)</f>
        <v/>
      </c>
      <c r="C24" s="82">
        <f t="shared" si="0"/>
        <v>0</v>
      </c>
      <c r="D24" s="225" t="str">
        <f t="shared" si="1"/>
        <v/>
      </c>
      <c r="E24" s="251" t="str">
        <f>IF(OR(Alunos!B24=0,$C$3=0,SUM(F24:BA24)=0),"",VALUE(C24*100/C$3))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</row>
    <row r="25" spans="1:53">
      <c r="A25" s="211">
        <f>IF(Alunos!A25=0,"",Alunos!A25)</f>
        <v>22</v>
      </c>
      <c r="B25" s="212" t="str">
        <f>IF(Alunos!B25=0,"",Alunos!B25)</f>
        <v/>
      </c>
      <c r="C25" s="82">
        <f t="shared" si="0"/>
        <v>0</v>
      </c>
      <c r="D25" s="225" t="str">
        <f t="shared" si="1"/>
        <v/>
      </c>
      <c r="E25" s="251" t="str">
        <f>IF(OR(Alunos!B25=0,$C$3=0,SUM(F25:BA25)=0),"",VALUE(C25*100/C$3))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</row>
    <row r="26" spans="1:53">
      <c r="A26" s="211">
        <f>IF(Alunos!A26=0,"",Alunos!A26)</f>
        <v>23</v>
      </c>
      <c r="B26" s="212" t="str">
        <f>IF(Alunos!B26=0,"",Alunos!B26)</f>
        <v/>
      </c>
      <c r="C26" s="82">
        <f t="shared" si="0"/>
        <v>0</v>
      </c>
      <c r="D26" s="225" t="str">
        <f t="shared" si="1"/>
        <v/>
      </c>
      <c r="E26" s="251" t="str">
        <f>IF(OR(Alunos!B26=0,$C$3=0,SUM(F26:BA26)=0),"",VALUE(C26*100/C$3))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</row>
    <row r="27" spans="1:53">
      <c r="A27" s="211">
        <f>IF(Alunos!A27=0,"",Alunos!A27)</f>
        <v>24</v>
      </c>
      <c r="B27" s="212" t="str">
        <f>IF(Alunos!B27=0,"",Alunos!B27)</f>
        <v/>
      </c>
      <c r="C27" s="82">
        <f t="shared" si="0"/>
        <v>0</v>
      </c>
      <c r="D27" s="225" t="str">
        <f t="shared" si="1"/>
        <v/>
      </c>
      <c r="E27" s="251" t="str">
        <f>IF(OR(Alunos!B27=0,$C$3=0,SUM(F27:BA27)=0),"",VALUE(C27*100/C$3))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</row>
    <row r="28" spans="1:53">
      <c r="A28" s="211">
        <f>IF(Alunos!A28=0,"",Alunos!A28)</f>
        <v>25</v>
      </c>
      <c r="B28" s="212" t="str">
        <f>IF(Alunos!B28=0,"",Alunos!B28)</f>
        <v/>
      </c>
      <c r="C28" s="82">
        <f t="shared" si="0"/>
        <v>0</v>
      </c>
      <c r="D28" s="254" t="str">
        <f t="shared" si="1"/>
        <v/>
      </c>
      <c r="E28" s="218" t="str">
        <f>IF(OR(Alunos!B28=0,$C$3=0,SUM(F28:BA28)=0),"",VALUE(C28*100/C$3))</f>
        <v/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</row>
    <row r="29" spans="1:53">
      <c r="A29" s="211">
        <f>IF(Alunos!A29=0,"",Alunos!A29)</f>
        <v>26</v>
      </c>
      <c r="B29" s="212" t="str">
        <f>IF(Alunos!B29=0,"",Alunos!B29)</f>
        <v/>
      </c>
      <c r="C29" s="82">
        <f t="shared" si="0"/>
        <v>0</v>
      </c>
      <c r="D29" s="225" t="str">
        <f t="shared" si="1"/>
        <v/>
      </c>
      <c r="E29" s="251" t="str">
        <f>IF(OR(Alunos!B29=0,$C$3=0,SUM(F29:BA29)=0),"",VALUE(C29*100/C$3))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</row>
    <row r="30" spans="1:53">
      <c r="A30" s="211">
        <f>IF(Alunos!A30=0,"",Alunos!A30)</f>
        <v>27</v>
      </c>
      <c r="B30" s="212" t="str">
        <f>IF(Alunos!B30=0,"",Alunos!B30)</f>
        <v/>
      </c>
      <c r="C30" s="82">
        <f t="shared" si="0"/>
        <v>0</v>
      </c>
      <c r="D30" s="225" t="str">
        <f t="shared" si="1"/>
        <v/>
      </c>
      <c r="E30" s="251" t="str">
        <f>IF(OR(Alunos!B30=0,$C$3=0,SUM(F30:BA30)=0),"",VALUE(C30*100/C$3))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</row>
    <row r="31" spans="1:53">
      <c r="A31" s="211">
        <f>IF(Alunos!A31=0,"",Alunos!A31)</f>
        <v>28</v>
      </c>
      <c r="B31" s="212" t="str">
        <f>IF(Alunos!B31=0,"",Alunos!B31)</f>
        <v/>
      </c>
      <c r="C31" s="82">
        <f t="shared" si="0"/>
        <v>0</v>
      </c>
      <c r="D31" s="225" t="str">
        <f t="shared" si="1"/>
        <v/>
      </c>
      <c r="E31" s="251" t="str">
        <f>IF(OR(Alunos!B31=0,$C$3=0,SUM(F31:BA31)=0),"",VALUE(C31*100/C$3))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</row>
    <row r="32" spans="1:53" ht="15.75">
      <c r="A32" s="221"/>
      <c r="B32" s="328" t="s">
        <v>74</v>
      </c>
      <c r="C32" s="329"/>
      <c r="D32" s="330"/>
      <c r="E32" s="214">
        <f>COUNTIF(E4:E31,"&gt;=50")</f>
        <v>0</v>
      </c>
      <c r="F32" s="215" t="str">
        <f t="shared" ref="F32:BA32" si="2">IF(OR(F3=0,$E$33=0),"",SUM(F4:F31)/F3/$E$33)</f>
        <v/>
      </c>
      <c r="G32" s="215" t="str">
        <f t="shared" si="2"/>
        <v/>
      </c>
      <c r="H32" s="215" t="str">
        <f t="shared" si="2"/>
        <v/>
      </c>
      <c r="I32" s="215" t="str">
        <f t="shared" si="2"/>
        <v/>
      </c>
      <c r="J32" s="215" t="str">
        <f t="shared" si="2"/>
        <v/>
      </c>
      <c r="K32" s="215" t="str">
        <f t="shared" si="2"/>
        <v/>
      </c>
      <c r="L32" s="215" t="str">
        <f t="shared" si="2"/>
        <v/>
      </c>
      <c r="M32" s="215" t="str">
        <f t="shared" si="2"/>
        <v/>
      </c>
      <c r="N32" s="215" t="str">
        <f t="shared" si="2"/>
        <v/>
      </c>
      <c r="O32" s="215" t="str">
        <f t="shared" si="2"/>
        <v/>
      </c>
      <c r="P32" s="215" t="str">
        <f t="shared" si="2"/>
        <v/>
      </c>
      <c r="Q32" s="215" t="str">
        <f t="shared" si="2"/>
        <v/>
      </c>
      <c r="R32" s="215" t="str">
        <f t="shared" si="2"/>
        <v/>
      </c>
      <c r="S32" s="215" t="str">
        <f t="shared" si="2"/>
        <v/>
      </c>
      <c r="T32" s="215" t="str">
        <f t="shared" si="2"/>
        <v/>
      </c>
      <c r="U32" s="215" t="str">
        <f t="shared" si="2"/>
        <v/>
      </c>
      <c r="V32" s="215" t="str">
        <f t="shared" si="2"/>
        <v/>
      </c>
      <c r="W32" s="215" t="str">
        <f t="shared" si="2"/>
        <v/>
      </c>
      <c r="X32" s="215" t="str">
        <f t="shared" si="2"/>
        <v/>
      </c>
      <c r="Y32" s="215" t="str">
        <f t="shared" si="2"/>
        <v/>
      </c>
      <c r="Z32" s="215" t="str">
        <f t="shared" si="2"/>
        <v/>
      </c>
      <c r="AA32" s="215" t="str">
        <f t="shared" si="2"/>
        <v/>
      </c>
      <c r="AB32" s="215" t="str">
        <f t="shared" si="2"/>
        <v/>
      </c>
      <c r="AC32" s="215" t="str">
        <f t="shared" si="2"/>
        <v/>
      </c>
      <c r="AD32" s="215" t="str">
        <f t="shared" si="2"/>
        <v/>
      </c>
      <c r="AE32" s="215" t="str">
        <f t="shared" si="2"/>
        <v/>
      </c>
      <c r="AF32" s="215" t="str">
        <f t="shared" si="2"/>
        <v/>
      </c>
      <c r="AG32" s="215" t="str">
        <f t="shared" si="2"/>
        <v/>
      </c>
      <c r="AH32" s="215" t="str">
        <f t="shared" si="2"/>
        <v/>
      </c>
      <c r="AI32" s="215" t="str">
        <f t="shared" si="2"/>
        <v/>
      </c>
      <c r="AJ32" s="215" t="str">
        <f t="shared" si="2"/>
        <v/>
      </c>
      <c r="AK32" s="215" t="str">
        <f t="shared" si="2"/>
        <v/>
      </c>
      <c r="AL32" s="215" t="str">
        <f t="shared" si="2"/>
        <v/>
      </c>
      <c r="AM32" s="215" t="str">
        <f t="shared" si="2"/>
        <v/>
      </c>
      <c r="AN32" s="215" t="str">
        <f t="shared" si="2"/>
        <v/>
      </c>
      <c r="AO32" s="215" t="str">
        <f t="shared" si="2"/>
        <v/>
      </c>
      <c r="AP32" s="215" t="str">
        <f t="shared" si="2"/>
        <v/>
      </c>
      <c r="AQ32" s="215" t="str">
        <f t="shared" si="2"/>
        <v/>
      </c>
      <c r="AR32" s="215" t="str">
        <f t="shared" si="2"/>
        <v/>
      </c>
      <c r="AS32" s="215" t="str">
        <f t="shared" si="2"/>
        <v/>
      </c>
      <c r="AT32" s="215" t="str">
        <f t="shared" si="2"/>
        <v/>
      </c>
      <c r="AU32" s="215" t="str">
        <f t="shared" si="2"/>
        <v/>
      </c>
      <c r="AV32" s="215" t="str">
        <f t="shared" si="2"/>
        <v/>
      </c>
      <c r="AW32" s="215" t="str">
        <f t="shared" si="2"/>
        <v/>
      </c>
      <c r="AX32" s="215" t="str">
        <f t="shared" si="2"/>
        <v/>
      </c>
      <c r="AY32" s="215" t="str">
        <f t="shared" si="2"/>
        <v/>
      </c>
      <c r="AZ32" s="215" t="str">
        <f t="shared" si="2"/>
        <v/>
      </c>
      <c r="BA32" s="215" t="str">
        <f t="shared" si="2"/>
        <v/>
      </c>
    </row>
    <row r="33" spans="1:53" ht="15" customHeight="1">
      <c r="A33" s="221"/>
      <c r="B33" s="328" t="s">
        <v>76</v>
      </c>
      <c r="C33" s="329"/>
      <c r="D33" s="330"/>
      <c r="E33" s="216">
        <f>COUNTIF(E4:E31,"&gt;=0")</f>
        <v>0</v>
      </c>
      <c r="F33" s="215" t="str">
        <f t="shared" ref="F33:BA33" si="3">IF(OR(F3=0,$E$33=0),"",COUNTIF(F4:F31,"&gt;0")/$E$33)</f>
        <v/>
      </c>
      <c r="G33" s="215" t="str">
        <f t="shared" si="3"/>
        <v/>
      </c>
      <c r="H33" s="215" t="str">
        <f t="shared" si="3"/>
        <v/>
      </c>
      <c r="I33" s="215" t="str">
        <f t="shared" si="3"/>
        <v/>
      </c>
      <c r="J33" s="215" t="str">
        <f t="shared" si="3"/>
        <v/>
      </c>
      <c r="K33" s="215" t="str">
        <f t="shared" si="3"/>
        <v/>
      </c>
      <c r="L33" s="215" t="str">
        <f t="shared" si="3"/>
        <v/>
      </c>
      <c r="M33" s="215" t="str">
        <f t="shared" si="3"/>
        <v/>
      </c>
      <c r="N33" s="215" t="str">
        <f t="shared" si="3"/>
        <v/>
      </c>
      <c r="O33" s="215" t="str">
        <f t="shared" si="3"/>
        <v/>
      </c>
      <c r="P33" s="215" t="str">
        <f t="shared" si="3"/>
        <v/>
      </c>
      <c r="Q33" s="215" t="str">
        <f t="shared" si="3"/>
        <v/>
      </c>
      <c r="R33" s="215" t="str">
        <f t="shared" si="3"/>
        <v/>
      </c>
      <c r="S33" s="215" t="str">
        <f t="shared" si="3"/>
        <v/>
      </c>
      <c r="T33" s="215" t="str">
        <f t="shared" si="3"/>
        <v/>
      </c>
      <c r="U33" s="215" t="str">
        <f t="shared" si="3"/>
        <v/>
      </c>
      <c r="V33" s="215" t="str">
        <f t="shared" si="3"/>
        <v/>
      </c>
      <c r="W33" s="215" t="str">
        <f t="shared" si="3"/>
        <v/>
      </c>
      <c r="X33" s="215" t="str">
        <f t="shared" si="3"/>
        <v/>
      </c>
      <c r="Y33" s="215" t="str">
        <f t="shared" si="3"/>
        <v/>
      </c>
      <c r="Z33" s="215" t="str">
        <f t="shared" si="3"/>
        <v/>
      </c>
      <c r="AA33" s="215" t="str">
        <f t="shared" si="3"/>
        <v/>
      </c>
      <c r="AB33" s="215" t="str">
        <f t="shared" si="3"/>
        <v/>
      </c>
      <c r="AC33" s="215" t="str">
        <f t="shared" si="3"/>
        <v/>
      </c>
      <c r="AD33" s="215" t="str">
        <f t="shared" si="3"/>
        <v/>
      </c>
      <c r="AE33" s="215" t="str">
        <f t="shared" si="3"/>
        <v/>
      </c>
      <c r="AF33" s="215" t="str">
        <f t="shared" si="3"/>
        <v/>
      </c>
      <c r="AG33" s="215" t="str">
        <f t="shared" si="3"/>
        <v/>
      </c>
      <c r="AH33" s="215" t="str">
        <f t="shared" si="3"/>
        <v/>
      </c>
      <c r="AI33" s="215" t="str">
        <f t="shared" si="3"/>
        <v/>
      </c>
      <c r="AJ33" s="215" t="str">
        <f t="shared" si="3"/>
        <v/>
      </c>
      <c r="AK33" s="215" t="str">
        <f t="shared" si="3"/>
        <v/>
      </c>
      <c r="AL33" s="215" t="str">
        <f t="shared" si="3"/>
        <v/>
      </c>
      <c r="AM33" s="215" t="str">
        <f t="shared" si="3"/>
        <v/>
      </c>
      <c r="AN33" s="215" t="str">
        <f t="shared" si="3"/>
        <v/>
      </c>
      <c r="AO33" s="215" t="str">
        <f t="shared" si="3"/>
        <v/>
      </c>
      <c r="AP33" s="215" t="str">
        <f t="shared" si="3"/>
        <v/>
      </c>
      <c r="AQ33" s="215" t="str">
        <f t="shared" si="3"/>
        <v/>
      </c>
      <c r="AR33" s="215" t="str">
        <f t="shared" si="3"/>
        <v/>
      </c>
      <c r="AS33" s="215" t="str">
        <f t="shared" si="3"/>
        <v/>
      </c>
      <c r="AT33" s="215" t="str">
        <f t="shared" si="3"/>
        <v/>
      </c>
      <c r="AU33" s="215" t="str">
        <f t="shared" si="3"/>
        <v/>
      </c>
      <c r="AV33" s="215" t="str">
        <f t="shared" si="3"/>
        <v/>
      </c>
      <c r="AW33" s="215" t="str">
        <f t="shared" si="3"/>
        <v/>
      </c>
      <c r="AX33" s="215" t="str">
        <f t="shared" si="3"/>
        <v/>
      </c>
      <c r="AY33" s="215" t="str">
        <f t="shared" si="3"/>
        <v/>
      </c>
      <c r="AZ33" s="215" t="str">
        <f t="shared" si="3"/>
        <v/>
      </c>
      <c r="BA33" s="215" t="str">
        <f t="shared" si="3"/>
        <v/>
      </c>
    </row>
    <row r="34" spans="1:53" ht="15.75">
      <c r="A34" s="221"/>
      <c r="B34" s="328" t="s">
        <v>75</v>
      </c>
      <c r="C34" s="329"/>
      <c r="D34" s="330"/>
      <c r="E34" s="217" t="str">
        <f>IF(E33=0,"",E32/E33)</f>
        <v/>
      </c>
      <c r="F34" s="215" t="str">
        <f t="shared" ref="F34:BA34" si="4">IF(OR(F3=0,$E$33=0),"",COUNTIF(F4:F31,F3)/$E$33)</f>
        <v/>
      </c>
      <c r="G34" s="215" t="str">
        <f t="shared" si="4"/>
        <v/>
      </c>
      <c r="H34" s="215" t="str">
        <f t="shared" si="4"/>
        <v/>
      </c>
      <c r="I34" s="215" t="str">
        <f t="shared" si="4"/>
        <v/>
      </c>
      <c r="J34" s="215" t="str">
        <f t="shared" si="4"/>
        <v/>
      </c>
      <c r="K34" s="215" t="str">
        <f t="shared" si="4"/>
        <v/>
      </c>
      <c r="L34" s="215" t="str">
        <f t="shared" si="4"/>
        <v/>
      </c>
      <c r="M34" s="215" t="str">
        <f t="shared" si="4"/>
        <v/>
      </c>
      <c r="N34" s="215" t="str">
        <f t="shared" si="4"/>
        <v/>
      </c>
      <c r="O34" s="215" t="str">
        <f t="shared" si="4"/>
        <v/>
      </c>
      <c r="P34" s="215" t="str">
        <f t="shared" si="4"/>
        <v/>
      </c>
      <c r="Q34" s="215" t="str">
        <f t="shared" si="4"/>
        <v/>
      </c>
      <c r="R34" s="215" t="str">
        <f t="shared" si="4"/>
        <v/>
      </c>
      <c r="S34" s="215" t="str">
        <f t="shared" si="4"/>
        <v/>
      </c>
      <c r="T34" s="215" t="str">
        <f t="shared" si="4"/>
        <v/>
      </c>
      <c r="U34" s="215" t="str">
        <f t="shared" si="4"/>
        <v/>
      </c>
      <c r="V34" s="215" t="str">
        <f t="shared" si="4"/>
        <v/>
      </c>
      <c r="W34" s="215" t="str">
        <f t="shared" si="4"/>
        <v/>
      </c>
      <c r="X34" s="215" t="str">
        <f t="shared" si="4"/>
        <v/>
      </c>
      <c r="Y34" s="215" t="str">
        <f t="shared" si="4"/>
        <v/>
      </c>
      <c r="Z34" s="215" t="str">
        <f t="shared" si="4"/>
        <v/>
      </c>
      <c r="AA34" s="215" t="str">
        <f t="shared" si="4"/>
        <v/>
      </c>
      <c r="AB34" s="215" t="str">
        <f t="shared" si="4"/>
        <v/>
      </c>
      <c r="AC34" s="215" t="str">
        <f t="shared" si="4"/>
        <v/>
      </c>
      <c r="AD34" s="215" t="str">
        <f t="shared" si="4"/>
        <v/>
      </c>
      <c r="AE34" s="215" t="str">
        <f t="shared" si="4"/>
        <v/>
      </c>
      <c r="AF34" s="215" t="str">
        <f t="shared" si="4"/>
        <v/>
      </c>
      <c r="AG34" s="215" t="str">
        <f t="shared" si="4"/>
        <v/>
      </c>
      <c r="AH34" s="215" t="str">
        <f t="shared" si="4"/>
        <v/>
      </c>
      <c r="AI34" s="215" t="str">
        <f t="shared" si="4"/>
        <v/>
      </c>
      <c r="AJ34" s="215" t="str">
        <f t="shared" si="4"/>
        <v/>
      </c>
      <c r="AK34" s="215" t="str">
        <f t="shared" si="4"/>
        <v/>
      </c>
      <c r="AL34" s="215" t="str">
        <f t="shared" si="4"/>
        <v/>
      </c>
      <c r="AM34" s="215" t="str">
        <f t="shared" si="4"/>
        <v/>
      </c>
      <c r="AN34" s="215" t="str">
        <f t="shared" si="4"/>
        <v/>
      </c>
      <c r="AO34" s="215" t="str">
        <f t="shared" si="4"/>
        <v/>
      </c>
      <c r="AP34" s="215" t="str">
        <f t="shared" si="4"/>
        <v/>
      </c>
      <c r="AQ34" s="215" t="str">
        <f t="shared" si="4"/>
        <v/>
      </c>
      <c r="AR34" s="215" t="str">
        <f t="shared" si="4"/>
        <v/>
      </c>
      <c r="AS34" s="215" t="str">
        <f t="shared" si="4"/>
        <v/>
      </c>
      <c r="AT34" s="215" t="str">
        <f t="shared" si="4"/>
        <v/>
      </c>
      <c r="AU34" s="215" t="str">
        <f t="shared" si="4"/>
        <v/>
      </c>
      <c r="AV34" s="215" t="str">
        <f t="shared" si="4"/>
        <v/>
      </c>
      <c r="AW34" s="215" t="str">
        <f t="shared" si="4"/>
        <v/>
      </c>
      <c r="AX34" s="215" t="str">
        <f t="shared" si="4"/>
        <v/>
      </c>
      <c r="AY34" s="215" t="str">
        <f t="shared" si="4"/>
        <v/>
      </c>
      <c r="AZ34" s="215" t="str">
        <f t="shared" si="4"/>
        <v/>
      </c>
      <c r="BA34" s="215" t="str">
        <f t="shared" si="4"/>
        <v/>
      </c>
    </row>
    <row r="35" spans="1:53">
      <c r="B35" s="157"/>
      <c r="C35" s="157"/>
      <c r="D35" s="157"/>
      <c r="E35" s="157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</row>
    <row r="36" spans="1:53" ht="15">
      <c r="B36" s="157"/>
      <c r="C36" s="157"/>
      <c r="D36" s="261">
        <f>COUNT(F4:F31)</f>
        <v>0</v>
      </c>
      <c r="E36" s="262" t="s">
        <v>55</v>
      </c>
      <c r="F36" s="263" t="s">
        <v>127</v>
      </c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</row>
    <row r="37" spans="1:53" ht="15">
      <c r="B37" s="157"/>
      <c r="C37" s="157"/>
      <c r="D37" s="255" t="s">
        <v>126</v>
      </c>
      <c r="E37" s="226" t="e">
        <f>(F37*100)/$D$36</f>
        <v>#DIV/0!</v>
      </c>
      <c r="F37" s="227">
        <f>COUNTIF(D4:D31,"Não Satisfaz")</f>
        <v>0</v>
      </c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</row>
    <row r="38" spans="1:53" ht="15">
      <c r="B38" s="157"/>
      <c r="C38" s="157"/>
      <c r="D38" s="256" t="s">
        <v>20</v>
      </c>
      <c r="E38" s="228" t="e">
        <f>(F38*100)/$D$36</f>
        <v>#DIV/0!</v>
      </c>
      <c r="F38" s="229">
        <f>COUNTIF(D4:D31,"Satisfaz")</f>
        <v>0</v>
      </c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</row>
    <row r="39" spans="1:53" ht="15">
      <c r="B39" s="157"/>
      <c r="C39" s="157"/>
      <c r="D39" s="257" t="s">
        <v>21</v>
      </c>
      <c r="E39" s="230" t="e">
        <f>(F39*100)/$D$36</f>
        <v>#DIV/0!</v>
      </c>
      <c r="F39" s="231">
        <f>COUNTIF(D4:D31,"Satisfaz Bem")</f>
        <v>0</v>
      </c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</row>
    <row r="40" spans="1:53" ht="15">
      <c r="B40" s="157"/>
      <c r="C40" s="157"/>
      <c r="D40" s="258" t="s">
        <v>22</v>
      </c>
      <c r="E40" s="259" t="e">
        <f>(F40*100)/$D$36</f>
        <v>#DIV/0!</v>
      </c>
      <c r="F40" s="260">
        <f>COUNTIF(D4:D31,"Satisfaz Muito Bem")</f>
        <v>0</v>
      </c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</row>
    <row r="41" spans="1:53" ht="13.5" thickBot="1">
      <c r="B41" s="157"/>
      <c r="C41" s="157"/>
      <c r="D41" s="157"/>
      <c r="E41" s="157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</row>
    <row r="42" spans="1:53" ht="13.5" thickBot="1">
      <c r="B42" s="157"/>
      <c r="C42" s="157"/>
      <c r="D42" s="264" t="s">
        <v>131</v>
      </c>
      <c r="E42" s="265" t="e">
        <f>AVERAGE(E4:E31)</f>
        <v>#DIV/0!</v>
      </c>
      <c r="F42" s="266" t="s">
        <v>55</v>
      </c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</row>
    <row r="43" spans="1:53">
      <c r="B43" s="157"/>
      <c r="C43" s="157"/>
      <c r="D43" s="157"/>
      <c r="E43" s="157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</row>
    <row r="44" spans="1:53">
      <c r="B44" s="157"/>
      <c r="C44" s="157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</row>
    <row r="45" spans="1:53">
      <c r="B45" s="157"/>
      <c r="C45" s="157"/>
      <c r="D45" s="157"/>
      <c r="E45" s="157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</row>
    <row r="46" spans="1:53">
      <c r="B46" s="157"/>
      <c r="C46" s="157"/>
      <c r="D46" s="157"/>
      <c r="E46" s="157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</row>
    <row r="47" spans="1:53">
      <c r="B47" s="157"/>
      <c r="C47" s="157"/>
      <c r="D47" s="157"/>
      <c r="E47" s="157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</row>
    <row r="48" spans="1:53">
      <c r="B48" s="157"/>
      <c r="C48" s="157"/>
      <c r="D48" s="157"/>
      <c r="E48" s="157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</row>
    <row r="49" spans="2:53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</row>
    <row r="50" spans="2:53">
      <c r="B50" s="161" t="s">
        <v>108</v>
      </c>
      <c r="C50" s="88"/>
      <c r="D50" s="88"/>
      <c r="E50" s="82" t="s">
        <v>55</v>
      </c>
      <c r="F50" s="82" t="str">
        <f>IF(F2=0,"",F2)</f>
        <v/>
      </c>
      <c r="G50" s="82" t="str">
        <f t="shared" ref="G50:BA50" si="5">IF(G2=0,"",G2)</f>
        <v/>
      </c>
      <c r="H50" s="82" t="str">
        <f t="shared" si="5"/>
        <v/>
      </c>
      <c r="I50" s="82" t="str">
        <f t="shared" si="5"/>
        <v/>
      </c>
      <c r="J50" s="82" t="str">
        <f t="shared" si="5"/>
        <v/>
      </c>
      <c r="K50" s="82" t="str">
        <f t="shared" si="5"/>
        <v/>
      </c>
      <c r="L50" s="82" t="str">
        <f t="shared" si="5"/>
        <v/>
      </c>
      <c r="M50" s="82" t="str">
        <f t="shared" si="5"/>
        <v/>
      </c>
      <c r="N50" s="82" t="str">
        <f t="shared" si="5"/>
        <v/>
      </c>
      <c r="O50" s="82" t="str">
        <f t="shared" si="5"/>
        <v/>
      </c>
      <c r="P50" s="82" t="str">
        <f t="shared" si="5"/>
        <v/>
      </c>
      <c r="Q50" s="82" t="str">
        <f t="shared" si="5"/>
        <v/>
      </c>
      <c r="R50" s="82" t="str">
        <f t="shared" si="5"/>
        <v/>
      </c>
      <c r="S50" s="82" t="str">
        <f t="shared" si="5"/>
        <v/>
      </c>
      <c r="T50" s="82" t="str">
        <f t="shared" si="5"/>
        <v/>
      </c>
      <c r="U50" s="82" t="str">
        <f t="shared" si="5"/>
        <v/>
      </c>
      <c r="V50" s="82" t="str">
        <f t="shared" si="5"/>
        <v/>
      </c>
      <c r="W50" s="82" t="str">
        <f t="shared" si="5"/>
        <v/>
      </c>
      <c r="X50" s="82" t="str">
        <f t="shared" si="5"/>
        <v/>
      </c>
      <c r="Y50" s="82" t="str">
        <f t="shared" si="5"/>
        <v/>
      </c>
      <c r="Z50" s="82" t="str">
        <f t="shared" si="5"/>
        <v/>
      </c>
      <c r="AA50" s="82" t="str">
        <f t="shared" si="5"/>
        <v/>
      </c>
      <c r="AB50" s="82" t="str">
        <f t="shared" si="5"/>
        <v/>
      </c>
      <c r="AC50" s="82" t="str">
        <f t="shared" si="5"/>
        <v/>
      </c>
      <c r="AD50" s="82" t="str">
        <f t="shared" si="5"/>
        <v/>
      </c>
      <c r="AE50" s="82" t="str">
        <f t="shared" si="5"/>
        <v/>
      </c>
      <c r="AF50" s="82" t="str">
        <f t="shared" si="5"/>
        <v/>
      </c>
      <c r="AG50" s="82" t="str">
        <f t="shared" si="5"/>
        <v/>
      </c>
      <c r="AH50" s="82" t="str">
        <f t="shared" si="5"/>
        <v/>
      </c>
      <c r="AI50" s="82" t="str">
        <f t="shared" si="5"/>
        <v/>
      </c>
      <c r="AJ50" s="82" t="str">
        <f t="shared" si="5"/>
        <v/>
      </c>
      <c r="AK50" s="82" t="str">
        <f t="shared" si="5"/>
        <v/>
      </c>
      <c r="AL50" s="82" t="str">
        <f t="shared" si="5"/>
        <v/>
      </c>
      <c r="AM50" s="82" t="str">
        <f t="shared" si="5"/>
        <v/>
      </c>
      <c r="AN50" s="82" t="str">
        <f t="shared" si="5"/>
        <v/>
      </c>
      <c r="AO50" s="82" t="str">
        <f t="shared" si="5"/>
        <v/>
      </c>
      <c r="AP50" s="82" t="str">
        <f t="shared" si="5"/>
        <v/>
      </c>
      <c r="AQ50" s="82" t="str">
        <f t="shared" si="5"/>
        <v/>
      </c>
      <c r="AR50" s="82" t="str">
        <f t="shared" si="5"/>
        <v/>
      </c>
      <c r="AS50" s="82" t="str">
        <f t="shared" si="5"/>
        <v/>
      </c>
      <c r="AT50" s="82" t="str">
        <f t="shared" si="5"/>
        <v/>
      </c>
      <c r="AU50" s="82" t="str">
        <f t="shared" si="5"/>
        <v/>
      </c>
      <c r="AV50" s="82" t="str">
        <f t="shared" si="5"/>
        <v/>
      </c>
      <c r="AW50" s="82" t="str">
        <f t="shared" si="5"/>
        <v/>
      </c>
      <c r="AX50" s="82" t="str">
        <f t="shared" si="5"/>
        <v/>
      </c>
      <c r="AY50" s="82" t="str">
        <f t="shared" si="5"/>
        <v/>
      </c>
      <c r="AZ50" s="82" t="str">
        <f t="shared" si="5"/>
        <v/>
      </c>
      <c r="BA50" s="82" t="str">
        <f t="shared" si="5"/>
        <v/>
      </c>
    </row>
    <row r="51" spans="2:53">
      <c r="B51" s="163"/>
      <c r="C51" s="85"/>
      <c r="D51" s="85"/>
      <c r="E51" s="162" t="str">
        <f>IF(OR(SUM(F51:BA51)=0,B51=""),"",SUMPRODUCT($F$32:$BA$32,F51:BA51)/COUNT(F51:BA51))</f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85"/>
      <c r="E52" s="162" t="str">
        <f t="shared" ref="E52:E70" si="6">IF(OR(SUM(F52:BA52)=0,B52=""),"",SUMPRODUCT($F$32:$BA$32,F52:BA52)/COUNT(F52:BA52))</f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85"/>
      <c r="E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85"/>
      <c r="E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85"/>
      <c r="E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85"/>
      <c r="E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85"/>
      <c r="E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  <row r="58" spans="2:53">
      <c r="B58" s="163"/>
      <c r="C58" s="85"/>
      <c r="D58" s="85"/>
      <c r="E58" s="162" t="str">
        <f t="shared" si="6"/>
        <v/>
      </c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</row>
    <row r="59" spans="2:53">
      <c r="B59" s="163"/>
      <c r="C59" s="85"/>
      <c r="D59" s="85"/>
      <c r="E59" s="162" t="str">
        <f t="shared" si="6"/>
        <v/>
      </c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</row>
    <row r="60" spans="2:53">
      <c r="B60" s="163"/>
      <c r="C60" s="85"/>
      <c r="D60" s="85"/>
      <c r="E60" s="162" t="str">
        <f t="shared" si="6"/>
        <v/>
      </c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</row>
    <row r="61" spans="2:53">
      <c r="B61" s="163"/>
      <c r="C61" s="85"/>
      <c r="D61" s="85"/>
      <c r="E61" s="162" t="str">
        <f t="shared" si="6"/>
        <v/>
      </c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</row>
    <row r="62" spans="2:53">
      <c r="B62" s="163"/>
      <c r="C62" s="85"/>
      <c r="D62" s="85"/>
      <c r="E62" s="162" t="str">
        <f t="shared" si="6"/>
        <v/>
      </c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</row>
    <row r="63" spans="2:53">
      <c r="B63" s="163"/>
      <c r="C63" s="85"/>
      <c r="D63" s="85"/>
      <c r="E63" s="162" t="str">
        <f t="shared" si="6"/>
        <v/>
      </c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</row>
    <row r="64" spans="2:53">
      <c r="B64" s="163"/>
      <c r="C64" s="85"/>
      <c r="D64" s="85"/>
      <c r="E64" s="162" t="str">
        <f t="shared" si="6"/>
        <v/>
      </c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</row>
    <row r="65" spans="2:53">
      <c r="B65" s="163"/>
      <c r="C65" s="85"/>
      <c r="D65" s="85"/>
      <c r="E65" s="162" t="str">
        <f t="shared" si="6"/>
        <v/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</row>
    <row r="66" spans="2:53">
      <c r="B66" s="163"/>
      <c r="C66" s="85"/>
      <c r="D66" s="85"/>
      <c r="E66" s="162" t="str">
        <f t="shared" si="6"/>
        <v/>
      </c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</row>
    <row r="67" spans="2:53">
      <c r="B67" s="163"/>
      <c r="C67" s="85"/>
      <c r="D67" s="85"/>
      <c r="E67" s="162" t="str">
        <f t="shared" si="6"/>
        <v/>
      </c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</row>
    <row r="68" spans="2:53">
      <c r="B68" s="163"/>
      <c r="C68" s="85"/>
      <c r="D68" s="85"/>
      <c r="E68" s="162" t="str">
        <f t="shared" si="6"/>
        <v/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</row>
    <row r="69" spans="2:53">
      <c r="B69" s="163"/>
      <c r="C69" s="85"/>
      <c r="D69" s="85"/>
      <c r="E69" s="162" t="str">
        <f t="shared" si="6"/>
        <v/>
      </c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</row>
    <row r="70" spans="2:53">
      <c r="B70" s="163"/>
      <c r="C70" s="85"/>
      <c r="D70" s="85"/>
      <c r="E70" s="162" t="str">
        <f t="shared" si="6"/>
        <v/>
      </c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</row>
  </sheetData>
  <sheetProtection password="D16F" sheet="1" objects="1" scenarios="1" selectLockedCells="1"/>
  <mergeCells count="7">
    <mergeCell ref="B34:D34"/>
    <mergeCell ref="D2:D3"/>
    <mergeCell ref="E1:H1"/>
    <mergeCell ref="A1:B1"/>
    <mergeCell ref="A2:A3"/>
    <mergeCell ref="B32:D32"/>
    <mergeCell ref="B33:D33"/>
  </mergeCells>
  <phoneticPr fontId="3" type="noConversion"/>
  <conditionalFormatting sqref="F32:BA34">
    <cfRule type="cellIs" dxfId="241" priority="16" stopIfTrue="1" operator="lessThan">
      <formula>0.495</formula>
    </cfRule>
  </conditionalFormatting>
  <conditionalFormatting sqref="E34">
    <cfRule type="cellIs" dxfId="240" priority="17" stopIfTrue="1" operator="lessThan">
      <formula>0.5</formula>
    </cfRule>
  </conditionalFormatting>
  <conditionalFormatting sqref="E32">
    <cfRule type="cellIs" dxfId="239" priority="18" stopIfTrue="1" operator="lessThan">
      <formula>$E$33/2</formula>
    </cfRule>
  </conditionalFormatting>
  <conditionalFormatting sqref="C3:C31 D4:E31">
    <cfRule type="cellIs" dxfId="238" priority="19" stopIfTrue="1" operator="lessThan">
      <formula>50</formula>
    </cfRule>
  </conditionalFormatting>
  <conditionalFormatting sqref="B4:B31">
    <cfRule type="cellIs" dxfId="237" priority="20" stopIfTrue="1" operator="equal">
      <formula>0</formula>
    </cfRule>
  </conditionalFormatting>
  <conditionalFormatting sqref="E51:E70">
    <cfRule type="cellIs" dxfId="236" priority="21" stopIfTrue="1" operator="lessThan">
      <formula>49.5</formula>
    </cfRule>
  </conditionalFormatting>
  <conditionalFormatting sqref="D4:D31">
    <cfRule type="cellIs" dxfId="235" priority="13" stopIfTrue="1" operator="equal">
      <formula>"Satisfaz Muito Bem"</formula>
    </cfRule>
    <cfRule type="cellIs" dxfId="234" priority="14" stopIfTrue="1" operator="equal">
      <formula>"Satisfaz Bem"</formula>
    </cfRule>
    <cfRule type="cellIs" dxfId="233" priority="15" stopIfTrue="1" operator="equal">
      <formula>"Não Satisfaz"</formula>
    </cfRule>
  </conditionalFormatting>
  <conditionalFormatting sqref="D4">
    <cfRule type="cellIs" dxfId="232" priority="7" stopIfTrue="1" operator="equal">
      <formula>"Não Satisfaz"</formula>
    </cfRule>
    <cfRule type="cellIs" dxfId="231" priority="8" stopIfTrue="1" operator="equal">
      <formula>"Satisfaz Bem"</formula>
    </cfRule>
    <cfRule type="cellIs" dxfId="230" priority="9" stopIfTrue="1" operator="equal">
      <formula>"Satisfaz Muito Bem"</formula>
    </cfRule>
  </conditionalFormatting>
  <conditionalFormatting sqref="E4:E31">
    <cfRule type="cellIs" dxfId="229" priority="1" stopIfTrue="1" operator="between">
      <formula>70</formula>
      <formula>89.9</formula>
    </cfRule>
    <cfRule type="cellIs" dxfId="228" priority="2" stopIfTrue="1" operator="greaterThanOrEqual">
      <formula>90</formula>
    </cfRule>
    <cfRule type="cellIs" dxfId="227" priority="3" stopIfTrue="1" operator="greaterThan">
      <formula>49.5</formula>
    </cfRule>
  </conditionalFormatting>
  <dataValidations count="3">
    <dataValidation type="whole" allowBlank="1" showInputMessage="1" showErrorMessage="1" promptTitle="Pontuação errada!" sqref="F4:BA31 F3:CA3">
      <formula1>0</formula1>
      <formula2>F$3</formula2>
    </dataValidation>
    <dataValidation allowBlank="1" showInputMessage="1" showErrorMessage="1" prompt="Introduza a designação do domínio/competência" sqref="B51:B70"/>
    <dataValidation type="whole" operator="equal" allowBlank="1" showInputMessage="1" showErrorMessage="1" prompt="Escolha com o valor 1 cada questão a que corresponde o domínio/competência" sqref="F51:BA70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scale="52" orientation="landscape" horizontalDpi="4294967293" verticalDpi="0" r:id="rId1"/>
  <headerFooter alignWithMargins="0">
    <oddHeader>&amp;L&amp;F&amp;R&amp;A</oddHeader>
    <oddFooter>&amp;L&amp;D / &amp;T&amp;REBI Eixo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lha8" enableFormatConditionsCalculation="0">
    <tabColor indexed="17"/>
    <pageSetUpPr fitToPage="1"/>
  </sheetPr>
  <dimension ref="A1:K31"/>
  <sheetViews>
    <sheetView showGridLines="0" showRowColHeaders="0" workbookViewId="0">
      <selection activeCell="C4" sqref="C4:C6"/>
    </sheetView>
  </sheetViews>
  <sheetFormatPr defaultRowHeight="12.75"/>
  <cols>
    <col min="1" max="1" width="3" style="6" customWidth="1"/>
    <col min="2" max="2" width="24.7109375" style="6" customWidth="1"/>
    <col min="3" max="4" width="13.5703125" style="8" customWidth="1"/>
    <col min="5" max="5" width="13.5703125" style="40" customWidth="1"/>
    <col min="6" max="11" width="13.5703125" style="8" customWidth="1"/>
    <col min="12" max="16384" width="9.140625" style="6"/>
  </cols>
  <sheetData>
    <row r="1" spans="1:11">
      <c r="A1" s="344" t="s">
        <v>53</v>
      </c>
      <c r="B1" s="345"/>
      <c r="C1" s="338" t="s">
        <v>33</v>
      </c>
      <c r="D1" s="339"/>
      <c r="E1" s="339"/>
      <c r="F1" s="339"/>
      <c r="G1" s="340"/>
      <c r="H1" s="340"/>
      <c r="I1" s="340"/>
      <c r="J1" s="340"/>
      <c r="K1" s="341" t="s">
        <v>90</v>
      </c>
    </row>
    <row r="2" spans="1:11">
      <c r="A2" s="342" t="s">
        <v>32</v>
      </c>
      <c r="B2" s="343"/>
      <c r="C2" s="119" t="str">
        <f>Critérios!A15</f>
        <v>1º Instrumento</v>
      </c>
      <c r="D2" s="119" t="str">
        <f>Critérios!B15</f>
        <v>2º Instrumento</v>
      </c>
      <c r="E2" s="119" t="str">
        <f>Critérios!C15</f>
        <v>3º Instrumento</v>
      </c>
      <c r="F2" s="119" t="str">
        <f>Critérios!D15</f>
        <v>4º Instrumento</v>
      </c>
      <c r="G2" s="119" t="str">
        <f>Critérios!E15</f>
        <v>5º Instrumento</v>
      </c>
      <c r="H2" s="119" t="str">
        <f>Critérios!F15</f>
        <v>6º Instrumento</v>
      </c>
      <c r="I2" s="119" t="str">
        <f>Critérios!G15</f>
        <v>7º Instrumento</v>
      </c>
      <c r="J2" s="119" t="str">
        <f>Critérios!H15</f>
        <v>8º Instrumento</v>
      </c>
      <c r="K2" s="341"/>
    </row>
    <row r="3" spans="1:11">
      <c r="A3" s="24" t="s">
        <v>13</v>
      </c>
      <c r="B3" s="19" t="s">
        <v>14</v>
      </c>
      <c r="C3" s="120" t="str">
        <f>IF(Critérios!A16&gt;0,Critérios!A16,"")</f>
        <v/>
      </c>
      <c r="D3" s="120" t="str">
        <f>IF(Critérios!B16&gt;0,Critérios!B16,"")</f>
        <v/>
      </c>
      <c r="E3" s="120" t="str">
        <f>IF(Critérios!C16&gt;0,Critérios!C16,"")</f>
        <v/>
      </c>
      <c r="F3" s="120" t="str">
        <f>IF(Critérios!D16&gt;0,Critérios!D16,"")</f>
        <v/>
      </c>
      <c r="G3" s="120" t="str">
        <f>IF(Critérios!E16&gt;0,Critérios!E16,"")</f>
        <v/>
      </c>
      <c r="H3" s="120" t="str">
        <f>IF(Critérios!F16&gt;0,Critérios!F16,"")</f>
        <v/>
      </c>
      <c r="I3" s="120" t="str">
        <f>IF(Critérios!G16&gt;0,Critérios!G16,"")</f>
        <v/>
      </c>
      <c r="J3" s="120" t="str">
        <f>IF(Critérios!H16&gt;0,Critérios!H16,"")</f>
        <v/>
      </c>
      <c r="K3" s="39" t="str">
        <f>Critérios!I16</f>
        <v>Alterar</v>
      </c>
    </row>
    <row r="4" spans="1:11">
      <c r="A4" s="18">
        <f>IF(Alunos!A4=0,"",Alunos!A4)</f>
        <v>1</v>
      </c>
      <c r="B4" s="35" t="str">
        <f>IF(Alunos!B4=0,"",Alunos!B4)</f>
        <v/>
      </c>
      <c r="C4" s="12"/>
      <c r="D4" s="12"/>
      <c r="E4" s="12"/>
      <c r="F4" s="12"/>
      <c r="G4" s="12"/>
      <c r="H4" s="12"/>
      <c r="I4" s="12"/>
      <c r="J4" s="12"/>
      <c r="K4" s="48" t="str">
        <f>IF(OR(Alunos!B4=0,$K$3=0),"",SUMPRODUCT(C4:J4,$C$3:$J$3)/$K$3)</f>
        <v/>
      </c>
    </row>
    <row r="5" spans="1:11">
      <c r="A5" s="17">
        <f>IF(Alunos!A5=0,"",Alunos!A5)</f>
        <v>2</v>
      </c>
      <c r="B5" s="36" t="str">
        <f>IF(Alunos!B5=0,"",Alunos!B5)</f>
        <v/>
      </c>
      <c r="C5" s="10"/>
      <c r="D5" s="10"/>
      <c r="E5" s="10"/>
      <c r="F5" s="10"/>
      <c r="G5" s="10"/>
      <c r="H5" s="10"/>
      <c r="I5" s="10"/>
      <c r="J5" s="10"/>
      <c r="K5" s="33" t="str">
        <f>IF(OR(Alunos!B5=0,$K$3=0),"",SUMPRODUCT(C5:J5,$C$3:$J$3)/$K$3)</f>
        <v/>
      </c>
    </row>
    <row r="6" spans="1:11">
      <c r="A6" s="18">
        <f>IF(Alunos!A6=0,"",Alunos!A6)</f>
        <v>3</v>
      </c>
      <c r="B6" s="35" t="str">
        <f>IF(Alunos!B6=0,"",Alunos!B6)</f>
        <v/>
      </c>
      <c r="C6" s="12"/>
      <c r="D6" s="12"/>
      <c r="E6" s="12"/>
      <c r="F6" s="12"/>
      <c r="G6" s="12"/>
      <c r="H6" s="12"/>
      <c r="I6" s="12"/>
      <c r="J6" s="12"/>
      <c r="K6" s="48" t="str">
        <f>IF(OR(Alunos!B6=0,$K$3=0),"",SUMPRODUCT(C6:J6,$C$3:$J$3)/$K$3)</f>
        <v/>
      </c>
    </row>
    <row r="7" spans="1:11">
      <c r="A7" s="17">
        <f>IF(Alunos!A7=0,"",Alunos!A7)</f>
        <v>4</v>
      </c>
      <c r="B7" s="36" t="str">
        <f>IF(Alunos!B7=0,"",Alunos!B7)</f>
        <v/>
      </c>
      <c r="C7" s="10"/>
      <c r="D7" s="10"/>
      <c r="E7" s="10"/>
      <c r="F7" s="10"/>
      <c r="G7" s="10"/>
      <c r="H7" s="10"/>
      <c r="I7" s="10"/>
      <c r="J7" s="10"/>
      <c r="K7" s="33" t="str">
        <f>IF(OR(Alunos!B7=0,$K$3=0),"",SUMPRODUCT(C7:J7,$C$3:$J$3)/$K$3)</f>
        <v/>
      </c>
    </row>
    <row r="8" spans="1:11">
      <c r="A8" s="18">
        <f>IF(Alunos!A8=0,"",Alunos!A8)</f>
        <v>5</v>
      </c>
      <c r="B8" s="37" t="str">
        <f>IF(Alunos!B8=0,"",Alunos!B8)</f>
        <v/>
      </c>
      <c r="C8" s="12"/>
      <c r="D8" s="12"/>
      <c r="E8" s="12"/>
      <c r="F8" s="12"/>
      <c r="G8" s="12"/>
      <c r="H8" s="12"/>
      <c r="I8" s="12"/>
      <c r="J8" s="12"/>
      <c r="K8" s="48" t="str">
        <f>IF(OR(Alunos!B8=0,$K$3=0),"",SUMPRODUCT(C8:J8,$C$3:$J$3)/$K$3)</f>
        <v/>
      </c>
    </row>
    <row r="9" spans="1:11">
      <c r="A9" s="17">
        <f>IF(Alunos!A9=0,"",Alunos!A9)</f>
        <v>6</v>
      </c>
      <c r="B9" s="36" t="str">
        <f>IF(Alunos!B9=0,"",Alunos!B9)</f>
        <v/>
      </c>
      <c r="C9" s="10"/>
      <c r="D9" s="10"/>
      <c r="E9" s="10"/>
      <c r="F9" s="10"/>
      <c r="G9" s="10"/>
      <c r="H9" s="10"/>
      <c r="I9" s="10"/>
      <c r="J9" s="10"/>
      <c r="K9" s="33" t="str">
        <f>IF(OR(Alunos!B9=0,$K$3=0),"",SUMPRODUCT(C9:J9,$C$3:$J$3)/$K$3)</f>
        <v/>
      </c>
    </row>
    <row r="10" spans="1:11">
      <c r="A10" s="18">
        <f>IF(Alunos!A10=0,"",Alunos!A10)</f>
        <v>7</v>
      </c>
      <c r="B10" s="35" t="str">
        <f>IF(Alunos!B10=0,"",Alunos!B10)</f>
        <v/>
      </c>
      <c r="C10" s="12"/>
      <c r="D10" s="12"/>
      <c r="E10" s="12"/>
      <c r="F10" s="12"/>
      <c r="G10" s="12"/>
      <c r="H10" s="12"/>
      <c r="I10" s="12"/>
      <c r="J10" s="12"/>
      <c r="K10" s="48" t="str">
        <f>IF(OR(Alunos!B10=0,$K$3=0),"",SUMPRODUCT(C10:J10,$C$3:$J$3)/$K$3)</f>
        <v/>
      </c>
    </row>
    <row r="11" spans="1:11">
      <c r="A11" s="17">
        <f>IF(Alunos!A11=0,"",Alunos!A11)</f>
        <v>8</v>
      </c>
      <c r="B11" s="36" t="str">
        <f>IF(Alunos!B11=0,"",Alunos!B11)</f>
        <v/>
      </c>
      <c r="C11" s="10"/>
      <c r="D11" s="10"/>
      <c r="E11" s="10"/>
      <c r="F11" s="10"/>
      <c r="G11" s="10"/>
      <c r="H11" s="10"/>
      <c r="I11" s="10"/>
      <c r="J11" s="10"/>
      <c r="K11" s="33" t="str">
        <f>IF(OR(Alunos!B11=0,$K$3=0),"",SUMPRODUCT(C11:J11,$C$3:$J$3)/$K$3)</f>
        <v/>
      </c>
    </row>
    <row r="12" spans="1:11">
      <c r="A12" s="18">
        <f>IF(Alunos!A12=0,"",Alunos!A12)</f>
        <v>9</v>
      </c>
      <c r="B12" s="35" t="str">
        <f>IF(Alunos!B12=0,"",Alunos!B12)</f>
        <v/>
      </c>
      <c r="C12" s="12"/>
      <c r="D12" s="12"/>
      <c r="E12" s="12"/>
      <c r="F12" s="12"/>
      <c r="G12" s="12"/>
      <c r="H12" s="12"/>
      <c r="I12" s="12"/>
      <c r="J12" s="12"/>
      <c r="K12" s="48" t="str">
        <f>IF(OR(Alunos!B12=0,$K$3=0),"",SUMPRODUCT(C12:J12,$C$3:$J$3)/$K$3)</f>
        <v/>
      </c>
    </row>
    <row r="13" spans="1:11">
      <c r="A13" s="17">
        <f>IF(Alunos!A13=0,"",Alunos!A13)</f>
        <v>10</v>
      </c>
      <c r="B13" s="36" t="str">
        <f>IF(Alunos!B13=0,"",Alunos!B13)</f>
        <v/>
      </c>
      <c r="C13" s="10"/>
      <c r="D13" s="10"/>
      <c r="E13" s="10"/>
      <c r="F13" s="10"/>
      <c r="G13" s="10"/>
      <c r="H13" s="10"/>
      <c r="I13" s="10"/>
      <c r="J13" s="10"/>
      <c r="K13" s="33" t="str">
        <f>IF(OR(Alunos!B13=0,$K$3=0),"",SUMPRODUCT(C13:J13,$C$3:$J$3)/$K$3)</f>
        <v/>
      </c>
    </row>
    <row r="14" spans="1:11">
      <c r="A14" s="18">
        <f>IF(Alunos!A14=0,"",Alunos!A14)</f>
        <v>11</v>
      </c>
      <c r="B14" s="35" t="str">
        <f>IF(Alunos!B14=0,"",Alunos!B14)</f>
        <v/>
      </c>
      <c r="C14" s="12"/>
      <c r="D14" s="12"/>
      <c r="E14" s="12"/>
      <c r="F14" s="12"/>
      <c r="G14" s="12"/>
      <c r="H14" s="12"/>
      <c r="I14" s="12"/>
      <c r="J14" s="12"/>
      <c r="K14" s="48" t="str">
        <f>IF(OR(Alunos!B14=0,$K$3=0),"",SUMPRODUCT(C14:J14,$C$3:$J$3)/$K$3)</f>
        <v/>
      </c>
    </row>
    <row r="15" spans="1:11">
      <c r="A15" s="17">
        <f>IF(Alunos!A15=0,"",Alunos!A15)</f>
        <v>12</v>
      </c>
      <c r="B15" s="36" t="str">
        <f>IF(Alunos!B15=0,"",Alunos!B15)</f>
        <v/>
      </c>
      <c r="C15" s="10"/>
      <c r="D15" s="10"/>
      <c r="E15" s="10"/>
      <c r="F15" s="10"/>
      <c r="G15" s="10"/>
      <c r="H15" s="10"/>
      <c r="I15" s="10"/>
      <c r="J15" s="10"/>
      <c r="K15" s="33" t="str">
        <f>IF(OR(Alunos!B15=0,$K$3=0),"",SUMPRODUCT(C15:J15,$C$3:$J$3)/$K$3)</f>
        <v/>
      </c>
    </row>
    <row r="16" spans="1:11">
      <c r="A16" s="18">
        <f>IF(Alunos!A16=0,"",Alunos!A16)</f>
        <v>13</v>
      </c>
      <c r="B16" s="35" t="str">
        <f>IF(Alunos!B16=0,"",Alunos!B16)</f>
        <v/>
      </c>
      <c r="C16" s="12"/>
      <c r="D16" s="12"/>
      <c r="E16" s="12"/>
      <c r="F16" s="12"/>
      <c r="G16" s="12"/>
      <c r="H16" s="12"/>
      <c r="I16" s="12"/>
      <c r="J16" s="12"/>
      <c r="K16" s="48" t="str">
        <f>IF(OR(Alunos!B16=0,$K$3=0),"",SUMPRODUCT(C16:J16,$C$3:$J$3)/$K$3)</f>
        <v/>
      </c>
    </row>
    <row r="17" spans="1:11">
      <c r="A17" s="17">
        <f>IF(Alunos!A17=0,"",Alunos!A17)</f>
        <v>14</v>
      </c>
      <c r="B17" s="36" t="str">
        <f>IF(Alunos!B17=0,"",Alunos!B17)</f>
        <v/>
      </c>
      <c r="C17" s="10"/>
      <c r="D17" s="10"/>
      <c r="E17" s="10"/>
      <c r="F17" s="10"/>
      <c r="G17" s="10"/>
      <c r="H17" s="10"/>
      <c r="I17" s="10"/>
      <c r="J17" s="10"/>
      <c r="K17" s="33" t="str">
        <f>IF(OR(Alunos!B17=0,$K$3=0),"",SUMPRODUCT(C17:J17,$C$3:$J$3)/$K$3)</f>
        <v/>
      </c>
    </row>
    <row r="18" spans="1:11">
      <c r="A18" s="18">
        <f>IF(Alunos!A18=0,"",Alunos!A18)</f>
        <v>15</v>
      </c>
      <c r="B18" s="35" t="str">
        <f>IF(Alunos!B18=0,"",Alunos!B18)</f>
        <v/>
      </c>
      <c r="C18" s="12"/>
      <c r="D18" s="12"/>
      <c r="E18" s="12"/>
      <c r="F18" s="12"/>
      <c r="G18" s="12"/>
      <c r="H18" s="12"/>
      <c r="I18" s="12"/>
      <c r="J18" s="12"/>
      <c r="K18" s="48" t="str">
        <f>IF(OR(Alunos!B18=0,$K$3=0),"",SUMPRODUCT(C18:J18,$C$3:$J$3)/$K$3)</f>
        <v/>
      </c>
    </row>
    <row r="19" spans="1:11">
      <c r="A19" s="17">
        <f>IF(Alunos!A19=0,"",Alunos!A19)</f>
        <v>16</v>
      </c>
      <c r="B19" s="36" t="str">
        <f>IF(Alunos!B19=0,"",Alunos!B19)</f>
        <v/>
      </c>
      <c r="C19" s="10"/>
      <c r="D19" s="10"/>
      <c r="E19" s="10"/>
      <c r="F19" s="10"/>
      <c r="G19" s="10"/>
      <c r="H19" s="10"/>
      <c r="I19" s="10"/>
      <c r="J19" s="10"/>
      <c r="K19" s="33" t="str">
        <f>IF(OR(Alunos!B19=0,$K$3=0),"",SUMPRODUCT(C19:J19,$C$3:$J$3)/$K$3)</f>
        <v/>
      </c>
    </row>
    <row r="20" spans="1:11">
      <c r="A20" s="18">
        <f>IF(Alunos!A20=0,"",Alunos!A20)</f>
        <v>17</v>
      </c>
      <c r="B20" s="35" t="str">
        <f>IF(Alunos!B20=0,"",Alunos!B20)</f>
        <v/>
      </c>
      <c r="C20" s="12"/>
      <c r="D20" s="12"/>
      <c r="E20" s="12"/>
      <c r="F20" s="12"/>
      <c r="G20" s="12"/>
      <c r="H20" s="12"/>
      <c r="I20" s="12"/>
      <c r="J20" s="12"/>
      <c r="K20" s="48" t="str">
        <f>IF(OR(Alunos!B20=0,$K$3=0),"",SUMPRODUCT(C20:J20,$C$3:$J$3)/$K$3)</f>
        <v/>
      </c>
    </row>
    <row r="21" spans="1:11">
      <c r="A21" s="17">
        <f>IF(Alunos!A21=0,"",Alunos!A21)</f>
        <v>18</v>
      </c>
      <c r="B21" s="36" t="str">
        <f>IF(Alunos!B21=0,"",Alunos!B21)</f>
        <v/>
      </c>
      <c r="C21" s="10"/>
      <c r="D21" s="10"/>
      <c r="E21" s="10"/>
      <c r="F21" s="10"/>
      <c r="G21" s="10"/>
      <c r="H21" s="10"/>
      <c r="I21" s="10"/>
      <c r="J21" s="10"/>
      <c r="K21" s="33" t="str">
        <f>IF(OR(Alunos!B21=0,$K$3=0),"",SUMPRODUCT(C21:J21,$C$3:$J$3)/$K$3)</f>
        <v/>
      </c>
    </row>
    <row r="22" spans="1:11">
      <c r="A22" s="18">
        <f>IF(Alunos!A22=0,"",Alunos!A22)</f>
        <v>19</v>
      </c>
      <c r="B22" s="35" t="str">
        <f>IF(Alunos!B22=0,"",Alunos!B22)</f>
        <v/>
      </c>
      <c r="C22" s="12"/>
      <c r="D22" s="12"/>
      <c r="E22" s="12"/>
      <c r="F22" s="12"/>
      <c r="G22" s="12"/>
      <c r="H22" s="12"/>
      <c r="I22" s="12"/>
      <c r="J22" s="12"/>
      <c r="K22" s="48" t="str">
        <f>IF(OR(Alunos!B22=0,$K$3=0),"",SUMPRODUCT(C22:J22,$C$3:$J$3)/$K$3)</f>
        <v/>
      </c>
    </row>
    <row r="23" spans="1:11">
      <c r="A23" s="17">
        <f>IF(Alunos!A23=0,"",Alunos!A23)</f>
        <v>20</v>
      </c>
      <c r="B23" s="36" t="str">
        <f>IF(Alunos!B23=0,"",Alunos!B23)</f>
        <v/>
      </c>
      <c r="C23" s="10"/>
      <c r="D23" s="10"/>
      <c r="E23" s="10"/>
      <c r="F23" s="10"/>
      <c r="G23" s="10"/>
      <c r="H23" s="10"/>
      <c r="I23" s="10"/>
      <c r="J23" s="10"/>
      <c r="K23" s="33" t="str">
        <f>IF(OR(Alunos!B23=0,$K$3=0),"",SUMPRODUCT(C23:J23,$C$3:$J$3)/$K$3)</f>
        <v/>
      </c>
    </row>
    <row r="24" spans="1:11">
      <c r="A24" s="18">
        <f>IF(Alunos!A24=0,"",Alunos!A24)</f>
        <v>21</v>
      </c>
      <c r="B24" s="35" t="str">
        <f>IF(Alunos!B24=0,"",Alunos!B24)</f>
        <v/>
      </c>
      <c r="C24" s="12"/>
      <c r="D24" s="12"/>
      <c r="E24" s="12"/>
      <c r="F24" s="12"/>
      <c r="G24" s="12"/>
      <c r="H24" s="12"/>
      <c r="I24" s="12"/>
      <c r="J24" s="12"/>
      <c r="K24" s="48" t="str">
        <f>IF(OR(Alunos!B24=0,$K$3=0),"",SUMPRODUCT(C24:J24,$C$3:$J$3)/$K$3)</f>
        <v/>
      </c>
    </row>
    <row r="25" spans="1:11">
      <c r="A25" s="17">
        <f>IF(Alunos!A25=0,"",Alunos!A25)</f>
        <v>22</v>
      </c>
      <c r="B25" s="36" t="str">
        <f>IF(Alunos!B25=0,"",Alunos!B25)</f>
        <v/>
      </c>
      <c r="C25" s="10"/>
      <c r="D25" s="10"/>
      <c r="E25" s="10"/>
      <c r="F25" s="10"/>
      <c r="G25" s="10"/>
      <c r="H25" s="10"/>
      <c r="I25" s="10"/>
      <c r="J25" s="10"/>
      <c r="K25" s="33" t="str">
        <f>IF(OR(Alunos!B25=0,$K$3=0),"",SUMPRODUCT(C25:J25,$C$3:$J$3)/$K$3)</f>
        <v/>
      </c>
    </row>
    <row r="26" spans="1:11">
      <c r="A26" s="18">
        <f>IF(Alunos!A26=0,"",Alunos!A26)</f>
        <v>23</v>
      </c>
      <c r="B26" s="35" t="str">
        <f>IF(Alunos!B26=0,"",Alunos!B26)</f>
        <v/>
      </c>
      <c r="C26" s="12"/>
      <c r="D26" s="12"/>
      <c r="E26" s="12"/>
      <c r="F26" s="12"/>
      <c r="G26" s="12"/>
      <c r="H26" s="12"/>
      <c r="I26" s="12"/>
      <c r="J26" s="12"/>
      <c r="K26" s="48" t="str">
        <f>IF(OR(Alunos!B26=0,$K$3=0),"",SUMPRODUCT(C26:J26,$C$3:$J$3)/$K$3)</f>
        <v/>
      </c>
    </row>
    <row r="27" spans="1:11">
      <c r="A27" s="17">
        <f>IF(Alunos!A27=0,"",Alunos!A27)</f>
        <v>24</v>
      </c>
      <c r="B27" s="36" t="str">
        <f>IF(Alunos!B27=0,"",Alunos!B27)</f>
        <v/>
      </c>
      <c r="C27" s="10"/>
      <c r="D27" s="10"/>
      <c r="E27" s="10"/>
      <c r="F27" s="10"/>
      <c r="G27" s="10"/>
      <c r="H27" s="10"/>
      <c r="I27" s="10"/>
      <c r="J27" s="10"/>
      <c r="K27" s="33" t="str">
        <f>IF(OR(Alunos!B27=0,$K$3=0),"",SUMPRODUCT(C27:J27,$C$3:$J$3)/$K$3)</f>
        <v/>
      </c>
    </row>
    <row r="28" spans="1:11">
      <c r="A28" s="18">
        <f>IF(Alunos!A28=0,"",Alunos!A28)</f>
        <v>25</v>
      </c>
      <c r="B28" s="35" t="str">
        <f>IF(Alunos!B28=0,"",Alunos!B28)</f>
        <v/>
      </c>
      <c r="C28" s="12"/>
      <c r="D28" s="12"/>
      <c r="E28" s="12"/>
      <c r="F28" s="12"/>
      <c r="G28" s="12"/>
      <c r="H28" s="12"/>
      <c r="I28" s="12"/>
      <c r="J28" s="12"/>
      <c r="K28" s="48" t="str">
        <f>IF(OR(Alunos!B28=0,$K$3=0),"",SUMPRODUCT(C28:J28,$C$3:$J$3)/$K$3)</f>
        <v/>
      </c>
    </row>
    <row r="29" spans="1:11">
      <c r="A29" s="17">
        <f>IF(Alunos!A29=0,"",Alunos!A29)</f>
        <v>26</v>
      </c>
      <c r="B29" s="36" t="str">
        <f>IF(Alunos!B29=0,"",Alunos!B29)</f>
        <v/>
      </c>
      <c r="C29" s="10"/>
      <c r="D29" s="10"/>
      <c r="E29" s="10"/>
      <c r="F29" s="10"/>
      <c r="G29" s="10"/>
      <c r="H29" s="10"/>
      <c r="I29" s="10"/>
      <c r="J29" s="10"/>
      <c r="K29" s="33" t="str">
        <f>IF(OR(Alunos!B29=0,$K$3=0),"",SUMPRODUCT(C29:J29,$C$3:$J$3)/$K$3)</f>
        <v/>
      </c>
    </row>
    <row r="30" spans="1:11">
      <c r="A30" s="18">
        <f>IF(Alunos!A30=0,"",Alunos!A30)</f>
        <v>27</v>
      </c>
      <c r="B30" s="35" t="str">
        <f>IF(Alunos!B30=0,"",Alunos!B30)</f>
        <v/>
      </c>
      <c r="C30" s="12"/>
      <c r="D30" s="12"/>
      <c r="E30" s="12"/>
      <c r="F30" s="12"/>
      <c r="G30" s="12"/>
      <c r="H30" s="12"/>
      <c r="I30" s="12"/>
      <c r="J30" s="12"/>
      <c r="K30" s="48" t="str">
        <f>IF(OR(Alunos!B30=0,$K$3=0),"",SUMPRODUCT(C30:J30,$C$3:$J$3)/$K$3)</f>
        <v/>
      </c>
    </row>
    <row r="31" spans="1:11">
      <c r="A31" s="17">
        <f>IF(Alunos!A31=0,"",Alunos!A31)</f>
        <v>28</v>
      </c>
      <c r="B31" s="38" t="str">
        <f>IF(Alunos!B31=0,"",Alunos!B31)</f>
        <v/>
      </c>
      <c r="C31" s="10"/>
      <c r="D31" s="10"/>
      <c r="E31" s="10"/>
      <c r="F31" s="10"/>
      <c r="G31" s="10"/>
      <c r="H31" s="10"/>
      <c r="I31" s="10"/>
      <c r="J31" s="10"/>
      <c r="K31" s="33" t="str">
        <f>IF(OR(Alunos!B31=0,$K$3=0),"",SUMPRODUCT(C31:J31,$C$3:$J$3)/$K$3)</f>
        <v/>
      </c>
    </row>
  </sheetData>
  <sheetProtection password="D16F" sheet="1" objects="1" scenarios="1" selectLockedCells="1"/>
  <mergeCells count="4">
    <mergeCell ref="C1:J1"/>
    <mergeCell ref="K1:K2"/>
    <mergeCell ref="A2:B2"/>
    <mergeCell ref="A1:B1"/>
  </mergeCells>
  <phoneticPr fontId="3" type="noConversion"/>
  <conditionalFormatting sqref="E9">
    <cfRule type="cellIs" dxfId="226" priority="1" stopIfTrue="1" operator="equal">
      <formula>"Pesos errados"</formula>
    </cfRule>
  </conditionalFormatting>
  <conditionalFormatting sqref="K3">
    <cfRule type="cellIs" dxfId="225" priority="2" stopIfTrue="1" operator="notEqual">
      <formula>1</formula>
    </cfRule>
  </conditionalFormatting>
  <conditionalFormatting sqref="B4 B6 B8 B10 B12 B14 B16 B18 B20 B22 B24 B26 B28 B30">
    <cfRule type="cellIs" dxfId="224" priority="3" stopIfTrue="1" operator="equal">
      <formula>0</formula>
    </cfRule>
  </conditionalFormatting>
  <conditionalFormatting sqref="B5 B7 B9 B11 B13 B15 B17 B19 B21 B23 B25 B27 B29 B31">
    <cfRule type="cellIs" dxfId="223" priority="4" stopIfTrue="1" operator="equal">
      <formula>0</formula>
    </cfRule>
  </conditionalFormatting>
  <conditionalFormatting sqref="K1:K2">
    <cfRule type="cellIs" dxfId="222" priority="5" stopIfTrue="1" operator="equal">
      <formula>"Pesos errados"</formula>
    </cfRule>
  </conditionalFormatting>
  <conditionalFormatting sqref="K4:K31">
    <cfRule type="cellIs" dxfId="221" priority="6" stopIfTrue="1" operator="lessThan">
      <formula>49.5</formula>
    </cfRule>
  </conditionalFormatting>
  <dataValidations count="2">
    <dataValidation type="whole" allowBlank="1" showInputMessage="1" showErrorMessage="1" errorTitle="Pontuações de Outros" error="Deve ser inserida uma classificação entre 0 e 100" promptTitle="Pontuações de Outros" prompt="Deve ser inserida uma classificação entre 0 e 100" sqref="C4:J31">
      <formula1>0</formula1>
      <formula2>100</formula2>
    </dataValidation>
    <dataValidation type="decimal" allowBlank="1" showInputMessage="1" showErrorMessage="1" errorTitle="Ponderação" error="Peso entre 0 e 100" promptTitle="Ponderação" prompt="Atribua um peso entre 0 e 100 a esta nota, de forma a obter uma soma de 100, à totalidade das notas, em cada período" sqref="C3:J3">
      <formula1>0</formula1>
      <formula2>1</formula2>
    </dataValidation>
  </dataValidations>
  <hyperlinks>
    <hyperlink ref="A1" location="Índice!A1" display="Voltar ao Índice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8" firstPageNumber="0" orientation="landscape" horizontalDpi="300" verticalDpi="300" r:id="rId1"/>
  <headerFooter alignWithMargins="0">
    <oddHeader>&amp;L&amp;F&amp;R&amp;A</oddHeader>
    <oddFooter>&amp;L&amp;D / &amp;T&amp;REBI Eixo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Folha9" enableFormatConditionsCalculation="0">
    <tabColor indexed="17"/>
    <pageSetUpPr fitToPage="1"/>
  </sheetPr>
  <dimension ref="A1:U39"/>
  <sheetViews>
    <sheetView showGridLines="0" showRowColHeaders="0" workbookViewId="0">
      <selection activeCell="E4" sqref="E4"/>
    </sheetView>
  </sheetViews>
  <sheetFormatPr defaultRowHeight="12.75"/>
  <cols>
    <col min="1" max="1" width="3" style="4" customWidth="1"/>
    <col min="2" max="2" width="24.7109375" style="6" customWidth="1"/>
    <col min="3" max="3" width="12.140625" style="7" customWidth="1"/>
    <col min="4" max="4" width="9.7109375" style="20" customWidth="1"/>
    <col min="5" max="14" width="9.7109375" style="8" customWidth="1"/>
    <col min="15" max="15" width="9.7109375" style="6" customWidth="1"/>
    <col min="16" max="16" width="12.85546875" style="21" customWidth="1"/>
    <col min="17" max="17" width="7.140625" style="97" hidden="1" customWidth="1"/>
    <col min="18" max="19" width="6.42578125" style="97" hidden="1" customWidth="1"/>
    <col min="20" max="20" width="5.7109375" style="20" customWidth="1"/>
    <col min="21" max="21" width="12.28515625" style="20" customWidth="1"/>
    <col min="22" max="16384" width="9.140625" style="6"/>
  </cols>
  <sheetData>
    <row r="1" spans="1:21" ht="12.75" customHeight="1">
      <c r="A1" s="344" t="s">
        <v>53</v>
      </c>
      <c r="B1" s="355"/>
      <c r="C1" s="361" t="s">
        <v>54</v>
      </c>
      <c r="D1" s="362"/>
      <c r="E1" s="353" t="s">
        <v>1</v>
      </c>
      <c r="F1" s="353"/>
      <c r="G1" s="353"/>
      <c r="H1" s="353"/>
      <c r="I1" s="353"/>
      <c r="J1" s="353"/>
      <c r="K1" s="354"/>
      <c r="L1" s="350" t="s">
        <v>0</v>
      </c>
      <c r="M1" s="351"/>
      <c r="N1" s="352"/>
      <c r="O1" s="357" t="s">
        <v>0</v>
      </c>
      <c r="P1" s="358"/>
      <c r="Q1" s="369" t="s">
        <v>15</v>
      </c>
      <c r="R1" s="368" t="s">
        <v>120</v>
      </c>
      <c r="S1" s="368" t="s">
        <v>114</v>
      </c>
      <c r="T1" s="365" t="s">
        <v>117</v>
      </c>
      <c r="U1" s="365" t="s">
        <v>113</v>
      </c>
    </row>
    <row r="2" spans="1:21">
      <c r="A2" s="342" t="s">
        <v>32</v>
      </c>
      <c r="B2" s="356"/>
      <c r="C2" s="363"/>
      <c r="D2" s="364"/>
      <c r="E2" s="121" t="s">
        <v>5</v>
      </c>
      <c r="F2" s="121" t="s">
        <v>8</v>
      </c>
      <c r="G2" s="121" t="s">
        <v>10</v>
      </c>
      <c r="H2" s="166" t="s">
        <v>6</v>
      </c>
      <c r="I2" s="166" t="s">
        <v>7</v>
      </c>
      <c r="J2" s="166" t="s">
        <v>9</v>
      </c>
      <c r="K2" s="167" t="s">
        <v>11</v>
      </c>
      <c r="L2" s="122" t="s">
        <v>2</v>
      </c>
      <c r="M2" s="122" t="s">
        <v>3</v>
      </c>
      <c r="N2" s="122" t="s">
        <v>4</v>
      </c>
      <c r="O2" s="359"/>
      <c r="P2" s="360"/>
      <c r="Q2" s="369"/>
      <c r="R2" s="368"/>
      <c r="S2" s="368"/>
      <c r="T2" s="366"/>
      <c r="U2" s="366"/>
    </row>
    <row r="3" spans="1:21">
      <c r="A3" s="24" t="s">
        <v>13</v>
      </c>
      <c r="B3" s="19" t="s">
        <v>14</v>
      </c>
      <c r="C3" s="50" t="s">
        <v>16</v>
      </c>
      <c r="D3" s="51">
        <f>SUM(E3:N3)</f>
        <v>0.39999999999999997</v>
      </c>
      <c r="E3" s="170">
        <f>Critérios!G10</f>
        <v>0.08</v>
      </c>
      <c r="F3" s="170">
        <f>Critérios!G11</f>
        <v>0.04</v>
      </c>
      <c r="G3" s="170">
        <f>Critérios!G9</f>
        <v>0.04</v>
      </c>
      <c r="H3" s="169">
        <f>Critérios!G6</f>
        <v>0.08</v>
      </c>
      <c r="I3" s="169">
        <f>Critérios!G8</f>
        <v>0.08</v>
      </c>
      <c r="J3" s="169">
        <f>Critérios!G7</f>
        <v>0.04</v>
      </c>
      <c r="K3" s="169">
        <f>Critérios!G5</f>
        <v>0.04</v>
      </c>
      <c r="L3" s="171">
        <f>Critérios!H13/2</f>
        <v>0</v>
      </c>
      <c r="M3" s="171">
        <f>Critérios!H13/2</f>
        <v>0</v>
      </c>
      <c r="N3" s="171" t="str">
        <f>Critérios!I16</f>
        <v>Alterar</v>
      </c>
      <c r="O3" s="49" t="s">
        <v>55</v>
      </c>
      <c r="P3" s="30" t="s">
        <v>16</v>
      </c>
      <c r="Q3" s="369"/>
      <c r="R3" s="368"/>
      <c r="S3" s="368"/>
      <c r="T3" s="367"/>
      <c r="U3" s="367"/>
    </row>
    <row r="4" spans="1:21">
      <c r="A4" s="18">
        <f>IF(Alunos!A4=0,"",Alunos!A4)</f>
        <v>1</v>
      </c>
      <c r="B4" s="35" t="str">
        <f>IF(Alunos!B4=0,"",Alunos!B4)</f>
        <v/>
      </c>
      <c r="C4" s="31" t="str">
        <f>IF(Alunos!B4=0,"",IF(Q4&lt;7,"A preencher",IF(AND(D4&gt;=0,D4&lt;19.5),"Nível 1",IF(AND(D4&gt;=19.5,D4&lt;49.5),"Nível 2",IF(AND(D4&gt;=49.5,D4&lt;69.5),"Nível 3",IF(AND(D4&gt;=69.5,D4&lt;89.5),"Nível 4","Nível 5"))))))</f>
        <v/>
      </c>
      <c r="D4" s="32" t="str">
        <f>IF(Alunos!B4=0,"",S4)</f>
        <v/>
      </c>
      <c r="E4" s="23"/>
      <c r="F4" s="23"/>
      <c r="G4" s="23"/>
      <c r="H4" s="23"/>
      <c r="I4" s="23"/>
      <c r="J4" s="23"/>
      <c r="K4" s="23"/>
      <c r="L4" s="22" t="str">
        <f>'1º teste'!E4</f>
        <v/>
      </c>
      <c r="M4" s="22" t="str">
        <f>'2º teste'!E4</f>
        <v/>
      </c>
      <c r="N4" s="22" t="str">
        <f>'Outros 1ºP'!K4</f>
        <v/>
      </c>
      <c r="O4" s="32" t="str">
        <f>IF(OR(Alunos!B4=0,AND(L4="",M4="",N4="")),"",SUMPRODUCT($L$3:$N$3,L4:N4)/SUM($L$3:$N$3))</f>
        <v/>
      </c>
      <c r="P4" s="31" t="str">
        <f>IF(Alunos!B4=0,"",IF(O4="","A preencher",IF(AND(O4&gt;=0,O4&lt;19.5),"Nível 1",IF(AND(O4&gt;=19.5,O4&lt;49.5),"Nível 2",IF(AND(O4&gt;=49.5,O4&lt;69.5),"Nível 3",IF(AND(O4&gt;=69.5,O4&lt;89.5),"Nível 4","Nível 5"))))))</f>
        <v/>
      </c>
      <c r="Q4" s="95">
        <f>COUNTA(E4:K4)</f>
        <v>0</v>
      </c>
      <c r="R4" s="175" t="str">
        <f>IF(Alunos!B4=0,"",SUMPRODUCT(E4:K4,$E$3:$K$3)/(3*SUM($E$3:$K$3))*100)</f>
        <v/>
      </c>
      <c r="S4" s="175" t="str">
        <f>IF(Alunos!B4=0,"",R4*SUM($E$3:$K$3)+O4*SUM($L$3:$N$3))</f>
        <v/>
      </c>
      <c r="T4" s="164"/>
      <c r="U4" s="164"/>
    </row>
    <row r="5" spans="1:21">
      <c r="A5" s="17">
        <f>IF(Alunos!A5=0,"",Alunos!A5)</f>
        <v>2</v>
      </c>
      <c r="B5" s="36" t="str">
        <f>IF(Alunos!B5=0,"",Alunos!B5)</f>
        <v/>
      </c>
      <c r="C5" s="17" t="str">
        <f>IF(Alunos!B5=0,"",IF(Q5&lt;7,"A preencher",IF(AND(D5&gt;=0,D5&lt;19.5),"Nível 1",IF(AND(D5&gt;=19.5,D5&lt;49.5),"Nível 2",IF(AND(D5&gt;=49.5,D5&lt;69.5),"Nível 3",IF(AND(D5&gt;=69.5,D5&lt;89.5),"Nível 4","Nível 5"))))))</f>
        <v/>
      </c>
      <c r="D5" s="33" t="str">
        <f>IF(Alunos!B5=0,"",S5)</f>
        <v/>
      </c>
      <c r="E5" s="10"/>
      <c r="F5" s="10"/>
      <c r="G5" s="10"/>
      <c r="H5" s="10"/>
      <c r="I5" s="10"/>
      <c r="J5" s="10"/>
      <c r="K5" s="10"/>
      <c r="L5" s="11" t="str">
        <f>'1º teste'!E5</f>
        <v/>
      </c>
      <c r="M5" s="11" t="str">
        <f>'2º teste'!E5</f>
        <v/>
      </c>
      <c r="N5" s="11" t="str">
        <f>'Outros 1ºP'!K5</f>
        <v/>
      </c>
      <c r="O5" s="33" t="str">
        <f>IF(OR(Alunos!B5=0,AND(L5="",M5="",N5="")),"",SUMPRODUCT($L$3:$N$3,L5:N5)/SUM($L$3:$N$3))</f>
        <v/>
      </c>
      <c r="P5" s="17" t="str">
        <f>IF(Alunos!B5=0,"",IF(O5="","A preencher",IF(AND(O5&gt;=0,O5&lt;19.5),"Nível 1",IF(AND(O5&gt;=19.5,O5&lt;49.5),"Nível 2",IF(AND(O5&gt;=49.5,O5&lt;69.5),"Nível 3",IF(AND(O5&gt;=69.5,O5&lt;89.5),"Nível 4","Nível 5"))))))</f>
        <v/>
      </c>
      <c r="Q5" s="95">
        <f t="shared" ref="Q5:Q31" si="0">COUNTA(E5:K5)</f>
        <v>0</v>
      </c>
      <c r="R5" s="175" t="str">
        <f>IF(Alunos!B5=0,"",SUMPRODUCT(E5:K5,$E$3:$K$3)/(3*SUM($E$3:$K$3))*100)</f>
        <v/>
      </c>
      <c r="S5" s="175" t="str">
        <f>IF(Alunos!B5=0,"",R5*SUM($E$3:$K$3)+O5*SUM($L$3:$N$3))</f>
        <v/>
      </c>
      <c r="T5" s="165"/>
      <c r="U5" s="165"/>
    </row>
    <row r="6" spans="1:21">
      <c r="A6" s="18">
        <f>IF(Alunos!A6=0,"",Alunos!A6)</f>
        <v>3</v>
      </c>
      <c r="B6" s="35" t="str">
        <f>IF(Alunos!B6=0,"",Alunos!B6)</f>
        <v/>
      </c>
      <c r="C6" s="31" t="str">
        <f>IF(Alunos!B6=0,"",IF(Q6&lt;7,"A preencher",IF(AND(D6&gt;=0,D6&lt;19.5),"Nível 1",IF(AND(D6&gt;=19.5,D6&lt;49.5),"Nível 2",IF(AND(D6&gt;=49.5,D6&lt;69.5),"Nível 3",IF(AND(D6&gt;=69.5,D6&lt;89.5),"Nível 4","Nível 5"))))))</f>
        <v/>
      </c>
      <c r="D6" s="32" t="str">
        <f>IF(Alunos!B6=0,"",S6)</f>
        <v/>
      </c>
      <c r="E6" s="23"/>
      <c r="F6" s="23"/>
      <c r="G6" s="23"/>
      <c r="H6" s="23"/>
      <c r="I6" s="23"/>
      <c r="J6" s="23"/>
      <c r="K6" s="23"/>
      <c r="L6" s="22" t="str">
        <f>'1º teste'!E6</f>
        <v/>
      </c>
      <c r="M6" s="22" t="str">
        <f>'2º teste'!E6</f>
        <v/>
      </c>
      <c r="N6" s="22" t="str">
        <f>'Outros 1ºP'!K6</f>
        <v/>
      </c>
      <c r="O6" s="32" t="str">
        <f>IF(OR(Alunos!B6=0,AND(L6="",M6="",N6="")),"",SUMPRODUCT($L$3:$N$3,L6:N6)/SUM($L$3:$N$3))</f>
        <v/>
      </c>
      <c r="P6" s="31" t="str">
        <f>IF(Alunos!B6=0,"",IF(O6="","A preencher",IF(AND(O6&gt;=0,O6&lt;19.5),"Nível 1",IF(AND(O6&gt;=19.5,O6&lt;49.5),"Nível 2",IF(AND(O6&gt;=49.5,O6&lt;69.5),"Nível 3",IF(AND(O6&gt;=69.5,O6&lt;89.5),"Nível 4","Nível 5"))))))</f>
        <v/>
      </c>
      <c r="Q6" s="95">
        <f t="shared" si="0"/>
        <v>0</v>
      </c>
      <c r="R6" s="175" t="str">
        <f>IF(Alunos!B6=0,"",SUMPRODUCT(E6:K6,$E$3:$K$3)/(3*SUM($E$3:$K$3))*100)</f>
        <v/>
      </c>
      <c r="S6" s="175" t="str">
        <f>IF(Alunos!B6=0,"",R6*SUM($E$3:$K$3)+O6*SUM($L$3:$N$3))</f>
        <v/>
      </c>
      <c r="T6" s="164"/>
      <c r="U6" s="164"/>
    </row>
    <row r="7" spans="1:21">
      <c r="A7" s="17">
        <f>IF(Alunos!A7=0,"",Alunos!A7)</f>
        <v>4</v>
      </c>
      <c r="B7" s="36" t="str">
        <f>IF(Alunos!B7=0,"",Alunos!B7)</f>
        <v/>
      </c>
      <c r="C7" s="17" t="str">
        <f>IF(Alunos!B7=0,"",IF(Q7&lt;7,"A preencher",IF(AND(D7&gt;=0,D7&lt;19.5),"Nível 1",IF(AND(D7&gt;=19.5,D7&lt;49.5),"Nível 2",IF(AND(D7&gt;=49.5,D7&lt;69.5),"Nível 3",IF(AND(D7&gt;=69.5,D7&lt;89.5),"Nível 4","Nível 5"))))))</f>
        <v/>
      </c>
      <c r="D7" s="33" t="str">
        <f>IF(Alunos!B7=0,"",S7)</f>
        <v/>
      </c>
      <c r="E7" s="10"/>
      <c r="F7" s="10"/>
      <c r="G7" s="10"/>
      <c r="H7" s="10"/>
      <c r="I7" s="10"/>
      <c r="J7" s="10"/>
      <c r="K7" s="10"/>
      <c r="L7" s="11" t="str">
        <f>'1º teste'!E7</f>
        <v/>
      </c>
      <c r="M7" s="11" t="str">
        <f>'2º teste'!E7</f>
        <v/>
      </c>
      <c r="N7" s="11" t="str">
        <f>'Outros 1ºP'!K7</f>
        <v/>
      </c>
      <c r="O7" s="33" t="str">
        <f>IF(OR(Alunos!B7=0,AND(L7="",M7="",N7="")),"",SUMPRODUCT($L$3:$N$3,L7:N7)/SUM($L$3:$N$3))</f>
        <v/>
      </c>
      <c r="P7" s="17" t="str">
        <f>IF(Alunos!B7=0,"",IF(O7="","A preencher",IF(AND(O7&gt;=0,O7&lt;19.5),"Nível 1",IF(AND(O7&gt;=19.5,O7&lt;49.5),"Nível 2",IF(AND(O7&gt;=49.5,O7&lt;69.5),"Nível 3",IF(AND(O7&gt;=69.5,O7&lt;89.5),"Nível 4","Nível 5"))))))</f>
        <v/>
      </c>
      <c r="Q7" s="95">
        <f t="shared" si="0"/>
        <v>0</v>
      </c>
      <c r="R7" s="175" t="str">
        <f>IF(Alunos!B7=0,"",SUMPRODUCT(E7:K7,$E$3:$K$3)/(3*SUM($E$3:$K$3))*100)</f>
        <v/>
      </c>
      <c r="S7" s="175" t="str">
        <f>IF(Alunos!B7=0,"",R7*SUM($E$3:$K$3)+O7*SUM($L$3:$N$3))</f>
        <v/>
      </c>
      <c r="T7" s="165"/>
      <c r="U7" s="165"/>
    </row>
    <row r="8" spans="1:21">
      <c r="A8" s="18">
        <f>IF(Alunos!A8=0,"",Alunos!A8)</f>
        <v>5</v>
      </c>
      <c r="B8" s="37" t="str">
        <f>IF(Alunos!B8=0,"",Alunos!B8)</f>
        <v/>
      </c>
      <c r="C8" s="31" t="str">
        <f>IF(Alunos!B8=0,"",IF(Q8&lt;7,"A preencher",IF(AND(D8&gt;=0,D8&lt;19.5),"Nível 1",IF(AND(D8&gt;=19.5,D8&lt;49.5),"Nível 2",IF(AND(D8&gt;=49.5,D8&lt;69.5),"Nível 3",IF(AND(D8&gt;=69.5,D8&lt;89.5),"Nível 4","Nível 5"))))))</f>
        <v/>
      </c>
      <c r="D8" s="32" t="str">
        <f>IF(Alunos!B8=0,"",S8)</f>
        <v/>
      </c>
      <c r="E8" s="23"/>
      <c r="F8" s="23"/>
      <c r="G8" s="23"/>
      <c r="H8" s="23"/>
      <c r="I8" s="23"/>
      <c r="J8" s="23"/>
      <c r="K8" s="23"/>
      <c r="L8" s="22" t="str">
        <f>'1º teste'!E8</f>
        <v/>
      </c>
      <c r="M8" s="22" t="str">
        <f>'2º teste'!E8</f>
        <v/>
      </c>
      <c r="N8" s="22" t="str">
        <f>'Outros 1ºP'!K8</f>
        <v/>
      </c>
      <c r="O8" s="32" t="str">
        <f>IF(OR(Alunos!B8=0,AND(L8="",M8="",N8="")),"",SUMPRODUCT($L$3:$N$3,L8:N8)/SUM($L$3:$N$3))</f>
        <v/>
      </c>
      <c r="P8" s="31" t="str">
        <f>IF(Alunos!B8=0,"",IF(O8="","A preencher",IF(AND(O8&gt;=0,O8&lt;19.5),"Nível 1",IF(AND(O8&gt;=19.5,O8&lt;49.5),"Nível 2",IF(AND(O8&gt;=49.5,O8&lt;69.5),"Nível 3",IF(AND(O8&gt;=69.5,O8&lt;89.5),"Nível 4","Nível 5"))))))</f>
        <v/>
      </c>
      <c r="Q8" s="95">
        <f t="shared" si="0"/>
        <v>0</v>
      </c>
      <c r="R8" s="175" t="str">
        <f>IF(Alunos!B8=0,"",SUMPRODUCT(E8:K8,$E$3:$K$3)/(3*SUM($E$3:$K$3))*100)</f>
        <v/>
      </c>
      <c r="S8" s="175" t="str">
        <f>IF(Alunos!B8=0,"",R8*SUM($E$3:$K$3)+O8*SUM($L$3:$N$3))</f>
        <v/>
      </c>
      <c r="T8" s="164"/>
      <c r="U8" s="164"/>
    </row>
    <row r="9" spans="1:21">
      <c r="A9" s="17">
        <f>IF(Alunos!A9=0,"",Alunos!A9)</f>
        <v>6</v>
      </c>
      <c r="B9" s="36" t="str">
        <f>IF(Alunos!B9=0,"",Alunos!B9)</f>
        <v/>
      </c>
      <c r="C9" s="17" t="str">
        <f>IF(Alunos!B9=0,"",IF(Q9&lt;7,"A preencher",IF(AND(D9&gt;=0,D9&lt;19.5),"Nível 1",IF(AND(D9&gt;=19.5,D9&lt;49.5),"Nível 2",IF(AND(D9&gt;=49.5,D9&lt;69.5),"Nível 3",IF(AND(D9&gt;=69.5,D9&lt;89.5),"Nível 4","Nível 5"))))))</f>
        <v/>
      </c>
      <c r="D9" s="33" t="str">
        <f>IF(Alunos!B9=0,"",S9)</f>
        <v/>
      </c>
      <c r="E9" s="10"/>
      <c r="F9" s="10"/>
      <c r="G9" s="10"/>
      <c r="H9" s="10"/>
      <c r="I9" s="10"/>
      <c r="J9" s="10"/>
      <c r="K9" s="10"/>
      <c r="L9" s="11" t="str">
        <f>'1º teste'!E9</f>
        <v/>
      </c>
      <c r="M9" s="11" t="str">
        <f>'2º teste'!E9</f>
        <v/>
      </c>
      <c r="N9" s="11" t="str">
        <f>'Outros 1ºP'!K9</f>
        <v/>
      </c>
      <c r="O9" s="33" t="str">
        <f>IF(OR(Alunos!B9=0,AND(L9="",M9="",N9="")),"",SUMPRODUCT($L$3:$N$3,L9:N9)/SUM($L$3:$N$3))</f>
        <v/>
      </c>
      <c r="P9" s="17" t="str">
        <f>IF(Alunos!B9=0,"",IF(O9="","A preencher",IF(AND(O9&gt;=0,O9&lt;19.5),"Nível 1",IF(AND(O9&gt;=19.5,O9&lt;49.5),"Nível 2",IF(AND(O9&gt;=49.5,O9&lt;69.5),"Nível 3",IF(AND(O9&gt;=69.5,O9&lt;89.5),"Nível 4","Nível 5"))))))</f>
        <v/>
      </c>
      <c r="Q9" s="95">
        <f t="shared" si="0"/>
        <v>0</v>
      </c>
      <c r="R9" s="175" t="str">
        <f>IF(Alunos!B9=0,"",SUMPRODUCT(E9:K9,$E$3:$K$3)/(3*SUM($E$3:$K$3))*100)</f>
        <v/>
      </c>
      <c r="S9" s="175" t="str">
        <f>IF(Alunos!B9=0,"",R9*SUM($E$3:$K$3)+O9*SUM($L$3:$N$3))</f>
        <v/>
      </c>
      <c r="T9" s="165"/>
      <c r="U9" s="165"/>
    </row>
    <row r="10" spans="1:21">
      <c r="A10" s="18">
        <f>IF(Alunos!A10=0,"",Alunos!A10)</f>
        <v>7</v>
      </c>
      <c r="B10" s="35" t="str">
        <f>IF(Alunos!B10=0,"",Alunos!B10)</f>
        <v/>
      </c>
      <c r="C10" s="31" t="str">
        <f>IF(Alunos!B10=0,"",IF(Q10&lt;7,"A preencher",IF(AND(D10&gt;=0,D10&lt;19.5),"Nível 1",IF(AND(D10&gt;=19.5,D10&lt;49.5),"Nível 2",IF(AND(D10&gt;=49.5,D10&lt;69.5),"Nível 3",IF(AND(D10&gt;=69.5,D10&lt;89.5),"Nível 4","Nível 5"))))))</f>
        <v/>
      </c>
      <c r="D10" s="32" t="str">
        <f>IF(Alunos!B10=0,"",S10)</f>
        <v/>
      </c>
      <c r="E10" s="23"/>
      <c r="F10" s="23"/>
      <c r="G10" s="23"/>
      <c r="H10" s="23"/>
      <c r="I10" s="23"/>
      <c r="J10" s="23"/>
      <c r="K10" s="23"/>
      <c r="L10" s="22" t="str">
        <f>'1º teste'!E10</f>
        <v/>
      </c>
      <c r="M10" s="22" t="str">
        <f>'2º teste'!E10</f>
        <v/>
      </c>
      <c r="N10" s="22" t="str">
        <f>'Outros 1ºP'!K10</f>
        <v/>
      </c>
      <c r="O10" s="32" t="str">
        <f>IF(OR(Alunos!B10=0,AND(L10="",M10="",N10="")),"",SUMPRODUCT($L$3:$N$3,L10:N10)/SUM($L$3:$N$3))</f>
        <v/>
      </c>
      <c r="P10" s="31" t="str">
        <f>IF(Alunos!B10=0,"",IF(O10="","A preencher",IF(AND(O10&gt;=0,O10&lt;19.5),"Nível 1",IF(AND(O10&gt;=19.5,O10&lt;49.5),"Nível 2",IF(AND(O10&gt;=49.5,O10&lt;69.5),"Nível 3",IF(AND(O10&gt;=69.5,O10&lt;89.5),"Nível 4","Nível 5"))))))</f>
        <v/>
      </c>
      <c r="Q10" s="95">
        <f t="shared" si="0"/>
        <v>0</v>
      </c>
      <c r="R10" s="175" t="str">
        <f>IF(Alunos!B10=0,"",SUMPRODUCT(E10:K10,$E$3:$K$3)/(3*SUM($E$3:$K$3))*100)</f>
        <v/>
      </c>
      <c r="S10" s="175" t="str">
        <f>IF(Alunos!B10=0,"",R10*SUM($E$3:$K$3)+O10*SUM($L$3:$N$3))</f>
        <v/>
      </c>
      <c r="T10" s="164"/>
      <c r="U10" s="164"/>
    </row>
    <row r="11" spans="1:21">
      <c r="A11" s="17">
        <f>IF(Alunos!A11=0,"",Alunos!A11)</f>
        <v>8</v>
      </c>
      <c r="B11" s="36" t="str">
        <f>IF(Alunos!B11=0,"",Alunos!B11)</f>
        <v/>
      </c>
      <c r="C11" s="17" t="str">
        <f>IF(Alunos!B11=0,"",IF(Q11&lt;7,"A preencher",IF(AND(D11&gt;=0,D11&lt;19.5),"Nível 1",IF(AND(D11&gt;=19.5,D11&lt;49.5),"Nível 2",IF(AND(D11&gt;=49.5,D11&lt;69.5),"Nível 3",IF(AND(D11&gt;=69.5,D11&lt;89.5),"Nível 4","Nível 5"))))))</f>
        <v/>
      </c>
      <c r="D11" s="33" t="str">
        <f>IF(Alunos!B11=0,"",S11)</f>
        <v/>
      </c>
      <c r="E11" s="10"/>
      <c r="F11" s="10"/>
      <c r="G11" s="10"/>
      <c r="H11" s="10"/>
      <c r="I11" s="10"/>
      <c r="J11" s="10"/>
      <c r="K11" s="10"/>
      <c r="L11" s="11" t="str">
        <f>'1º teste'!E11</f>
        <v/>
      </c>
      <c r="M11" s="11" t="str">
        <f>'2º teste'!E11</f>
        <v/>
      </c>
      <c r="N11" s="11" t="str">
        <f>'Outros 1ºP'!K11</f>
        <v/>
      </c>
      <c r="O11" s="33" t="str">
        <f>IF(OR(Alunos!B11=0,AND(L11="",M11="",N11="")),"",SUMPRODUCT($L$3:$N$3,L11:N11)/SUM($L$3:$N$3))</f>
        <v/>
      </c>
      <c r="P11" s="17" t="str">
        <f>IF(Alunos!B11=0,"",IF(O11="","A preencher",IF(AND(O11&gt;=0,O11&lt;19.5),"Nível 1",IF(AND(O11&gt;=19.5,O11&lt;49.5),"Nível 2",IF(AND(O11&gt;=49.5,O11&lt;69.5),"Nível 3",IF(AND(O11&gt;=69.5,O11&lt;89.5),"Nível 4","Nível 5"))))))</f>
        <v/>
      </c>
      <c r="Q11" s="95">
        <f t="shared" si="0"/>
        <v>0</v>
      </c>
      <c r="R11" s="175" t="str">
        <f>IF(Alunos!B11=0,"",SUMPRODUCT(E11:K11,$E$3:$K$3)/(3*SUM($E$3:$K$3))*100)</f>
        <v/>
      </c>
      <c r="S11" s="175" t="str">
        <f>IF(Alunos!B11=0,"",R11*SUM($E$3:$K$3)+O11*SUM($L$3:$N$3))</f>
        <v/>
      </c>
      <c r="T11" s="165"/>
      <c r="U11" s="165"/>
    </row>
    <row r="12" spans="1:21">
      <c r="A12" s="18">
        <f>IF(Alunos!A12=0,"",Alunos!A12)</f>
        <v>9</v>
      </c>
      <c r="B12" s="35" t="str">
        <f>IF(Alunos!B12=0,"",Alunos!B12)</f>
        <v/>
      </c>
      <c r="C12" s="31" t="str">
        <f>IF(Alunos!B12=0,"",IF(Q12&lt;7,"A preencher",IF(AND(D12&gt;=0,D12&lt;19.5),"Nível 1",IF(AND(D12&gt;=19.5,D12&lt;49.5),"Nível 2",IF(AND(D12&gt;=49.5,D12&lt;69.5),"Nível 3",IF(AND(D12&gt;=69.5,D12&lt;89.5),"Nível 4","Nível 5"))))))</f>
        <v/>
      </c>
      <c r="D12" s="32" t="str">
        <f>IF(Alunos!B12=0,"",S12)</f>
        <v/>
      </c>
      <c r="E12" s="23"/>
      <c r="F12" s="23"/>
      <c r="G12" s="23"/>
      <c r="H12" s="23"/>
      <c r="I12" s="23"/>
      <c r="J12" s="23"/>
      <c r="K12" s="23"/>
      <c r="L12" s="22" t="str">
        <f>'1º teste'!E12</f>
        <v/>
      </c>
      <c r="M12" s="22" t="str">
        <f>'2º teste'!E12</f>
        <v/>
      </c>
      <c r="N12" s="22" t="str">
        <f>'Outros 1ºP'!K12</f>
        <v/>
      </c>
      <c r="O12" s="32" t="str">
        <f>IF(OR(Alunos!B12=0,AND(L12="",M12="",N12="")),"",SUMPRODUCT($L$3:$N$3,L12:N12)/SUM($L$3:$N$3))</f>
        <v/>
      </c>
      <c r="P12" s="31" t="str">
        <f>IF(Alunos!B12=0,"",IF(O12="","A preencher",IF(AND(O12&gt;=0,O12&lt;19.5),"Nível 1",IF(AND(O12&gt;=19.5,O12&lt;49.5),"Nível 2",IF(AND(O12&gt;=49.5,O12&lt;69.5),"Nível 3",IF(AND(O12&gt;=69.5,O12&lt;89.5),"Nível 4","Nível 5"))))))</f>
        <v/>
      </c>
      <c r="Q12" s="95">
        <f t="shared" si="0"/>
        <v>0</v>
      </c>
      <c r="R12" s="175" t="str">
        <f>IF(Alunos!B12=0,"",SUMPRODUCT(E12:K12,$E$3:$K$3)/(3*SUM($E$3:$K$3))*100)</f>
        <v/>
      </c>
      <c r="S12" s="175" t="str">
        <f>IF(Alunos!B12=0,"",R12*SUM($E$3:$K$3)+O12*SUM($L$3:$N$3))</f>
        <v/>
      </c>
      <c r="T12" s="164"/>
      <c r="U12" s="164"/>
    </row>
    <row r="13" spans="1:21">
      <c r="A13" s="17">
        <f>IF(Alunos!A13=0,"",Alunos!A13)</f>
        <v>10</v>
      </c>
      <c r="B13" s="36" t="str">
        <f>IF(Alunos!B13=0,"",Alunos!B13)</f>
        <v/>
      </c>
      <c r="C13" s="17" t="str">
        <f>IF(Alunos!B13=0,"",IF(Q13&lt;7,"A preencher",IF(AND(D13&gt;=0,D13&lt;19.5),"Nível 1",IF(AND(D13&gt;=19.5,D13&lt;49.5),"Nível 2",IF(AND(D13&gt;=49.5,D13&lt;69.5),"Nível 3",IF(AND(D13&gt;=69.5,D13&lt;89.5),"Nível 4","Nível 5"))))))</f>
        <v/>
      </c>
      <c r="D13" s="33" t="str">
        <f>IF(Alunos!B13=0,"",S13)</f>
        <v/>
      </c>
      <c r="E13" s="10"/>
      <c r="F13" s="10"/>
      <c r="G13" s="10"/>
      <c r="H13" s="10"/>
      <c r="I13" s="10"/>
      <c r="J13" s="10"/>
      <c r="K13" s="10"/>
      <c r="L13" s="11" t="str">
        <f>'1º teste'!E13</f>
        <v/>
      </c>
      <c r="M13" s="11" t="str">
        <f>'2º teste'!E13</f>
        <v/>
      </c>
      <c r="N13" s="11" t="str">
        <f>'Outros 1ºP'!K13</f>
        <v/>
      </c>
      <c r="O13" s="33" t="str">
        <f>IF(OR(Alunos!B13=0,AND(L13="",M13="",N13="")),"",SUMPRODUCT($L$3:$N$3,L13:N13)/SUM($L$3:$N$3))</f>
        <v/>
      </c>
      <c r="P13" s="17" t="str">
        <f>IF(Alunos!B13=0,"",IF(O13="","A preencher",IF(AND(O13&gt;=0,O13&lt;19.5),"Nível 1",IF(AND(O13&gt;=19.5,O13&lt;49.5),"Nível 2",IF(AND(O13&gt;=49.5,O13&lt;69.5),"Nível 3",IF(AND(O13&gt;=69.5,O13&lt;89.5),"Nível 4","Nível 5"))))))</f>
        <v/>
      </c>
      <c r="Q13" s="95">
        <f t="shared" si="0"/>
        <v>0</v>
      </c>
      <c r="R13" s="175" t="str">
        <f>IF(Alunos!B13=0,"",SUMPRODUCT(E13:K13,$E$3:$K$3)/(3*SUM($E$3:$K$3))*100)</f>
        <v/>
      </c>
      <c r="S13" s="175" t="str">
        <f>IF(Alunos!B13=0,"",R13*SUM($E$3:$K$3)+O13*SUM($L$3:$N$3))</f>
        <v/>
      </c>
      <c r="T13" s="165"/>
      <c r="U13" s="165"/>
    </row>
    <row r="14" spans="1:21">
      <c r="A14" s="18">
        <f>IF(Alunos!A14=0,"",Alunos!A14)</f>
        <v>11</v>
      </c>
      <c r="B14" s="35" t="str">
        <f>IF(Alunos!B14=0,"",Alunos!B14)</f>
        <v/>
      </c>
      <c r="C14" s="31" t="str">
        <f>IF(Alunos!B14=0,"",IF(Q14&lt;7,"A preencher",IF(AND(D14&gt;=0,D14&lt;19.5),"Nível 1",IF(AND(D14&gt;=19.5,D14&lt;49.5),"Nível 2",IF(AND(D14&gt;=49.5,D14&lt;69.5),"Nível 3",IF(AND(D14&gt;=69.5,D14&lt;89.5),"Nível 4","Nível 5"))))))</f>
        <v/>
      </c>
      <c r="D14" s="32" t="str">
        <f>IF(Alunos!B14=0,"",S14)</f>
        <v/>
      </c>
      <c r="E14" s="23"/>
      <c r="F14" s="23"/>
      <c r="G14" s="23"/>
      <c r="H14" s="23"/>
      <c r="I14" s="23"/>
      <c r="J14" s="23"/>
      <c r="K14" s="23"/>
      <c r="L14" s="22" t="str">
        <f>'1º teste'!E14</f>
        <v/>
      </c>
      <c r="M14" s="22" t="str">
        <f>'2º teste'!E14</f>
        <v/>
      </c>
      <c r="N14" s="22" t="str">
        <f>'Outros 1ºP'!K14</f>
        <v/>
      </c>
      <c r="O14" s="32" t="str">
        <f>IF(OR(Alunos!B14=0,AND(L14="",M14="",N14="")),"",SUMPRODUCT($L$3:$N$3,L14:N14)/SUM($L$3:$N$3))</f>
        <v/>
      </c>
      <c r="P14" s="31" t="str">
        <f>IF(Alunos!B14=0,"",IF(O14="","A preencher",IF(AND(O14&gt;=0,O14&lt;19.5),"Nível 1",IF(AND(O14&gt;=19.5,O14&lt;49.5),"Nível 2",IF(AND(O14&gt;=49.5,O14&lt;69.5),"Nível 3",IF(AND(O14&gt;=69.5,O14&lt;89.5),"Nível 4","Nível 5"))))))</f>
        <v/>
      </c>
      <c r="Q14" s="95">
        <f t="shared" si="0"/>
        <v>0</v>
      </c>
      <c r="R14" s="175" t="str">
        <f>IF(Alunos!B14=0,"",SUMPRODUCT(E14:K14,$E$3:$K$3)/(3*SUM($E$3:$K$3))*100)</f>
        <v/>
      </c>
      <c r="S14" s="175" t="str">
        <f>IF(Alunos!B14=0,"",R14*SUM($E$3:$K$3)+O14*SUM($L$3:$N$3))</f>
        <v/>
      </c>
      <c r="T14" s="164"/>
      <c r="U14" s="164"/>
    </row>
    <row r="15" spans="1:21">
      <c r="A15" s="17">
        <f>IF(Alunos!A15=0,"",Alunos!A15)</f>
        <v>12</v>
      </c>
      <c r="B15" s="36" t="str">
        <f>IF(Alunos!B15=0,"",Alunos!B15)</f>
        <v/>
      </c>
      <c r="C15" s="17" t="str">
        <f>IF(Alunos!B15=0,"",IF(Q15&lt;7,"A preencher",IF(AND(D15&gt;=0,D15&lt;19.5),"Nível 1",IF(AND(D15&gt;=19.5,D15&lt;49.5),"Nível 2",IF(AND(D15&gt;=49.5,D15&lt;69.5),"Nível 3",IF(AND(D15&gt;=69.5,D15&lt;89.5),"Nível 4","Nível 5"))))))</f>
        <v/>
      </c>
      <c r="D15" s="33" t="str">
        <f>IF(Alunos!B15=0,"",S15)</f>
        <v/>
      </c>
      <c r="E15" s="10"/>
      <c r="F15" s="10"/>
      <c r="G15" s="10"/>
      <c r="H15" s="10"/>
      <c r="I15" s="10"/>
      <c r="J15" s="10"/>
      <c r="K15" s="10"/>
      <c r="L15" s="11" t="str">
        <f>'1º teste'!E15</f>
        <v/>
      </c>
      <c r="M15" s="11" t="str">
        <f>'2º teste'!E15</f>
        <v/>
      </c>
      <c r="N15" s="11" t="str">
        <f>'Outros 1ºP'!K15</f>
        <v/>
      </c>
      <c r="O15" s="33" t="str">
        <f>IF(OR(Alunos!B15=0,AND(L15="",M15="",N15="")),"",SUMPRODUCT($L$3:$N$3,L15:N15)/SUM($L$3:$N$3))</f>
        <v/>
      </c>
      <c r="P15" s="17" t="str">
        <f>IF(Alunos!B15=0,"",IF(O15="","A preencher",IF(AND(O15&gt;=0,O15&lt;19.5),"Nível 1",IF(AND(O15&gt;=19.5,O15&lt;49.5),"Nível 2",IF(AND(O15&gt;=49.5,O15&lt;69.5),"Nível 3",IF(AND(O15&gt;=69.5,O15&lt;89.5),"Nível 4","Nível 5"))))))</f>
        <v/>
      </c>
      <c r="Q15" s="95">
        <f t="shared" si="0"/>
        <v>0</v>
      </c>
      <c r="R15" s="175" t="str">
        <f>IF(Alunos!B15=0,"",SUMPRODUCT(E15:K15,$E$3:$K$3)/(3*SUM($E$3:$K$3))*100)</f>
        <v/>
      </c>
      <c r="S15" s="175" t="str">
        <f>IF(Alunos!B15=0,"",R15*SUM($E$3:$K$3)+O15*SUM($L$3:$N$3))</f>
        <v/>
      </c>
      <c r="T15" s="165"/>
      <c r="U15" s="165"/>
    </row>
    <row r="16" spans="1:21">
      <c r="A16" s="18">
        <f>IF(Alunos!A16=0,"",Alunos!A16)</f>
        <v>13</v>
      </c>
      <c r="B16" s="35" t="str">
        <f>IF(Alunos!B16=0,"",Alunos!B16)</f>
        <v/>
      </c>
      <c r="C16" s="31" t="str">
        <f>IF(Alunos!B16=0,"",IF(Q16&lt;7,"A preencher",IF(AND(D16&gt;=0,D16&lt;19.5),"Nível 1",IF(AND(D16&gt;=19.5,D16&lt;49.5),"Nível 2",IF(AND(D16&gt;=49.5,D16&lt;69.5),"Nível 3",IF(AND(D16&gt;=69.5,D16&lt;89.5),"Nível 4","Nível 5"))))))</f>
        <v/>
      </c>
      <c r="D16" s="32" t="str">
        <f>IF(Alunos!B16=0,"",S16)</f>
        <v/>
      </c>
      <c r="E16" s="23"/>
      <c r="F16" s="23"/>
      <c r="G16" s="23"/>
      <c r="H16" s="23"/>
      <c r="I16" s="23"/>
      <c r="J16" s="23"/>
      <c r="K16" s="23"/>
      <c r="L16" s="22" t="str">
        <f>'1º teste'!E16</f>
        <v/>
      </c>
      <c r="M16" s="22" t="str">
        <f>'2º teste'!E16</f>
        <v/>
      </c>
      <c r="N16" s="22" t="str">
        <f>'Outros 1ºP'!K16</f>
        <v/>
      </c>
      <c r="O16" s="32" t="str">
        <f>IF(OR(Alunos!B16=0,AND(L16="",M16="",N16="")),"",SUMPRODUCT($L$3:$N$3,L16:N16)/SUM($L$3:$N$3))</f>
        <v/>
      </c>
      <c r="P16" s="31" t="str">
        <f>IF(Alunos!B16=0,"",IF(O16="","A preencher",IF(AND(O16&gt;=0,O16&lt;19.5),"Nível 1",IF(AND(O16&gt;=19.5,O16&lt;49.5),"Nível 2",IF(AND(O16&gt;=49.5,O16&lt;69.5),"Nível 3",IF(AND(O16&gt;=69.5,O16&lt;89.5),"Nível 4","Nível 5"))))))</f>
        <v/>
      </c>
      <c r="Q16" s="95">
        <f t="shared" si="0"/>
        <v>0</v>
      </c>
      <c r="R16" s="175" t="str">
        <f>IF(Alunos!B16=0,"",SUMPRODUCT(E16:K16,$E$3:$K$3)/(3*SUM($E$3:$K$3))*100)</f>
        <v/>
      </c>
      <c r="S16" s="175" t="str">
        <f>IF(Alunos!B16=0,"",R16*SUM($E$3:$K$3)+O16*SUM($L$3:$N$3))</f>
        <v/>
      </c>
      <c r="T16" s="164"/>
      <c r="U16" s="164"/>
    </row>
    <row r="17" spans="1:21">
      <c r="A17" s="17">
        <f>IF(Alunos!A17=0,"",Alunos!A17)</f>
        <v>14</v>
      </c>
      <c r="B17" s="36" t="str">
        <f>IF(Alunos!B17=0,"",Alunos!B17)</f>
        <v/>
      </c>
      <c r="C17" s="17" t="str">
        <f>IF(Alunos!B17=0,"",IF(Q17&lt;7,"A preencher",IF(AND(D17&gt;=0,D17&lt;19.5),"Nível 1",IF(AND(D17&gt;=19.5,D17&lt;49.5),"Nível 2",IF(AND(D17&gt;=49.5,D17&lt;69.5),"Nível 3",IF(AND(D17&gt;=69.5,D17&lt;89.5),"Nível 4","Nível 5"))))))</f>
        <v/>
      </c>
      <c r="D17" s="33" t="str">
        <f>IF(Alunos!B17=0,"",S17)</f>
        <v/>
      </c>
      <c r="E17" s="10"/>
      <c r="F17" s="10"/>
      <c r="G17" s="10"/>
      <c r="H17" s="10"/>
      <c r="I17" s="10"/>
      <c r="J17" s="10"/>
      <c r="K17" s="10"/>
      <c r="L17" s="11" t="str">
        <f>'1º teste'!E17</f>
        <v/>
      </c>
      <c r="M17" s="11" t="str">
        <f>'2º teste'!E17</f>
        <v/>
      </c>
      <c r="N17" s="11" t="str">
        <f>'Outros 1ºP'!K17</f>
        <v/>
      </c>
      <c r="O17" s="33" t="str">
        <f>IF(OR(Alunos!B17=0,AND(L17="",M17="",N17="")),"",SUMPRODUCT($L$3:$N$3,L17:N17)/SUM($L$3:$N$3))</f>
        <v/>
      </c>
      <c r="P17" s="17" t="str">
        <f>IF(Alunos!B17=0,"",IF(O17="","A preencher",IF(AND(O17&gt;=0,O17&lt;19.5),"Nível 1",IF(AND(O17&gt;=19.5,O17&lt;49.5),"Nível 2",IF(AND(O17&gt;=49.5,O17&lt;69.5),"Nível 3",IF(AND(O17&gt;=69.5,O17&lt;89.5),"Nível 4","Nível 5"))))))</f>
        <v/>
      </c>
      <c r="Q17" s="95">
        <f t="shared" si="0"/>
        <v>0</v>
      </c>
      <c r="R17" s="175" t="str">
        <f>IF(Alunos!B17=0,"",SUMPRODUCT(E17:K17,$E$3:$K$3)/(3*SUM($E$3:$K$3))*100)</f>
        <v/>
      </c>
      <c r="S17" s="175" t="str">
        <f>IF(Alunos!B17=0,"",R17*SUM($E$3:$K$3)+O17*SUM($L$3:$N$3))</f>
        <v/>
      </c>
      <c r="T17" s="165"/>
      <c r="U17" s="165"/>
    </row>
    <row r="18" spans="1:21">
      <c r="A18" s="18">
        <f>IF(Alunos!A18=0,"",Alunos!A18)</f>
        <v>15</v>
      </c>
      <c r="B18" s="35" t="str">
        <f>IF(Alunos!B18=0,"",Alunos!B18)</f>
        <v/>
      </c>
      <c r="C18" s="31" t="str">
        <f>IF(Alunos!B18=0,"",IF(Q18&lt;7,"A preencher",IF(AND(D18&gt;=0,D18&lt;19.5),"Nível 1",IF(AND(D18&gt;=19.5,D18&lt;49.5),"Nível 2",IF(AND(D18&gt;=49.5,D18&lt;69.5),"Nível 3",IF(AND(D18&gt;=69.5,D18&lt;89.5),"Nível 4","Nível 5"))))))</f>
        <v/>
      </c>
      <c r="D18" s="32" t="str">
        <f>IF(Alunos!B18=0,"",S18)</f>
        <v/>
      </c>
      <c r="E18" s="23"/>
      <c r="F18" s="23"/>
      <c r="G18" s="23"/>
      <c r="H18" s="23"/>
      <c r="I18" s="23"/>
      <c r="J18" s="23"/>
      <c r="K18" s="23"/>
      <c r="L18" s="22" t="str">
        <f>'1º teste'!E18</f>
        <v/>
      </c>
      <c r="M18" s="22" t="str">
        <f>'2º teste'!E18</f>
        <v/>
      </c>
      <c r="N18" s="22" t="str">
        <f>'Outros 1ºP'!K18</f>
        <v/>
      </c>
      <c r="O18" s="32" t="str">
        <f>IF(OR(Alunos!B18=0,AND(L18="",M18="",N18="")),"",SUMPRODUCT($L$3:$N$3,L18:N18)/SUM($L$3:$N$3))</f>
        <v/>
      </c>
      <c r="P18" s="31" t="str">
        <f>IF(Alunos!B18=0,"",IF(O18="","A preencher",IF(AND(O18&gt;=0,O18&lt;19.5),"Nível 1",IF(AND(O18&gt;=19.5,O18&lt;49.5),"Nível 2",IF(AND(O18&gt;=49.5,O18&lt;69.5),"Nível 3",IF(AND(O18&gt;=69.5,O18&lt;89.5),"Nível 4","Nível 5"))))))</f>
        <v/>
      </c>
      <c r="Q18" s="95">
        <f t="shared" si="0"/>
        <v>0</v>
      </c>
      <c r="R18" s="175" t="str">
        <f>IF(Alunos!B18=0,"",SUMPRODUCT(E18:K18,$E$3:$K$3)/(3*SUM($E$3:$K$3))*100)</f>
        <v/>
      </c>
      <c r="S18" s="175" t="str">
        <f>IF(Alunos!B18=0,"",R18*SUM($E$3:$K$3)+O18*SUM($L$3:$N$3))</f>
        <v/>
      </c>
      <c r="T18" s="164"/>
      <c r="U18" s="164"/>
    </row>
    <row r="19" spans="1:21">
      <c r="A19" s="17">
        <f>IF(Alunos!A19=0,"",Alunos!A19)</f>
        <v>16</v>
      </c>
      <c r="B19" s="36" t="str">
        <f>IF(Alunos!B19=0,"",Alunos!B19)</f>
        <v/>
      </c>
      <c r="C19" s="17" t="str">
        <f>IF(Alunos!B19=0,"",IF(Q19&lt;7,"A preencher",IF(AND(D19&gt;=0,D19&lt;19.5),"Nível 1",IF(AND(D19&gt;=19.5,D19&lt;49.5),"Nível 2",IF(AND(D19&gt;=49.5,D19&lt;69.5),"Nível 3",IF(AND(D19&gt;=69.5,D19&lt;89.5),"Nível 4","Nível 5"))))))</f>
        <v/>
      </c>
      <c r="D19" s="33" t="str">
        <f>IF(Alunos!B19=0,"",S19)</f>
        <v/>
      </c>
      <c r="E19" s="10"/>
      <c r="F19" s="10"/>
      <c r="G19" s="10"/>
      <c r="H19" s="10"/>
      <c r="I19" s="10"/>
      <c r="J19" s="10"/>
      <c r="K19" s="10"/>
      <c r="L19" s="11" t="str">
        <f>'1º teste'!E19</f>
        <v/>
      </c>
      <c r="M19" s="11" t="str">
        <f>'2º teste'!E19</f>
        <v/>
      </c>
      <c r="N19" s="11" t="str">
        <f>'Outros 1ºP'!K19</f>
        <v/>
      </c>
      <c r="O19" s="33" t="str">
        <f>IF(OR(Alunos!B19=0,AND(L19="",M19="",N19="")),"",SUMPRODUCT($L$3:$N$3,L19:N19)/SUM($L$3:$N$3))</f>
        <v/>
      </c>
      <c r="P19" s="17" t="str">
        <f>IF(Alunos!B19=0,"",IF(O19="","A preencher",IF(AND(O19&gt;=0,O19&lt;19.5),"Nível 1",IF(AND(O19&gt;=19.5,O19&lt;49.5),"Nível 2",IF(AND(O19&gt;=49.5,O19&lt;69.5),"Nível 3",IF(AND(O19&gt;=69.5,O19&lt;89.5),"Nível 4","Nível 5"))))))</f>
        <v/>
      </c>
      <c r="Q19" s="95">
        <f t="shared" si="0"/>
        <v>0</v>
      </c>
      <c r="R19" s="175" t="str">
        <f>IF(Alunos!B19=0,"",SUMPRODUCT(E19:K19,$E$3:$K$3)/(3*SUM($E$3:$K$3))*100)</f>
        <v/>
      </c>
      <c r="S19" s="175" t="str">
        <f>IF(Alunos!B19=0,"",R19*SUM($E$3:$K$3)+O19*SUM($L$3:$N$3))</f>
        <v/>
      </c>
      <c r="T19" s="165"/>
      <c r="U19" s="165"/>
    </row>
    <row r="20" spans="1:21">
      <c r="A20" s="18">
        <f>IF(Alunos!A20=0,"",Alunos!A20)</f>
        <v>17</v>
      </c>
      <c r="B20" s="35" t="str">
        <f>IF(Alunos!B20=0,"",Alunos!B20)</f>
        <v/>
      </c>
      <c r="C20" s="31" t="str">
        <f>IF(Alunos!B20=0,"",IF(Q20&lt;7,"A preencher",IF(AND(D20&gt;=0,D20&lt;19.5),"Nível 1",IF(AND(D20&gt;=19.5,D20&lt;49.5),"Nível 2",IF(AND(D20&gt;=49.5,D20&lt;69.5),"Nível 3",IF(AND(D20&gt;=69.5,D20&lt;89.5),"Nível 4","Nível 5"))))))</f>
        <v/>
      </c>
      <c r="D20" s="32" t="str">
        <f>IF(Alunos!B20=0,"",S20)</f>
        <v/>
      </c>
      <c r="E20" s="23"/>
      <c r="F20" s="23"/>
      <c r="G20" s="23"/>
      <c r="H20" s="23"/>
      <c r="I20" s="23"/>
      <c r="J20" s="23"/>
      <c r="K20" s="23"/>
      <c r="L20" s="22" t="str">
        <f>'1º teste'!E20</f>
        <v/>
      </c>
      <c r="M20" s="22" t="str">
        <f>'2º teste'!E20</f>
        <v/>
      </c>
      <c r="N20" s="22" t="str">
        <f>'Outros 1ºP'!K20</f>
        <v/>
      </c>
      <c r="O20" s="32" t="str">
        <f>IF(OR(Alunos!B20=0,AND(L20="",M20="",N20="")),"",SUMPRODUCT($L$3:$N$3,L20:N20)/SUM($L$3:$N$3))</f>
        <v/>
      </c>
      <c r="P20" s="31" t="str">
        <f>IF(Alunos!B20=0,"",IF(O20="","A preencher",IF(AND(O20&gt;=0,O20&lt;19.5),"Nível 1",IF(AND(O20&gt;=19.5,O20&lt;49.5),"Nível 2",IF(AND(O20&gt;=49.5,O20&lt;69.5),"Nível 3",IF(AND(O20&gt;=69.5,O20&lt;89.5),"Nível 4","Nível 5"))))))</f>
        <v/>
      </c>
      <c r="Q20" s="95">
        <f t="shared" si="0"/>
        <v>0</v>
      </c>
      <c r="R20" s="175" t="str">
        <f>IF(Alunos!B20=0,"",SUMPRODUCT(E20:K20,$E$3:$K$3)/(3*SUM($E$3:$K$3))*100)</f>
        <v/>
      </c>
      <c r="S20" s="175" t="str">
        <f>IF(Alunos!B20=0,"",R20*SUM($E$3:$K$3)+O20*SUM($L$3:$N$3))</f>
        <v/>
      </c>
      <c r="T20" s="164"/>
      <c r="U20" s="164"/>
    </row>
    <row r="21" spans="1:21">
      <c r="A21" s="17">
        <f>IF(Alunos!A21=0,"",Alunos!A21)</f>
        <v>18</v>
      </c>
      <c r="B21" s="36" t="str">
        <f>IF(Alunos!B21=0,"",Alunos!B21)</f>
        <v/>
      </c>
      <c r="C21" s="17" t="str">
        <f>IF(Alunos!B21=0,"",IF(Q21&lt;7,"A preencher",IF(AND(D21&gt;=0,D21&lt;19.5),"Nível 1",IF(AND(D21&gt;=19.5,D21&lt;49.5),"Nível 2",IF(AND(D21&gt;=49.5,D21&lt;69.5),"Nível 3",IF(AND(D21&gt;=69.5,D21&lt;89.5),"Nível 4","Nível 5"))))))</f>
        <v/>
      </c>
      <c r="D21" s="33" t="str">
        <f>IF(Alunos!B21=0,"",S21)</f>
        <v/>
      </c>
      <c r="E21" s="10"/>
      <c r="F21" s="10"/>
      <c r="G21" s="10"/>
      <c r="H21" s="10"/>
      <c r="I21" s="10"/>
      <c r="J21" s="10"/>
      <c r="K21" s="10"/>
      <c r="L21" s="11" t="str">
        <f>'1º teste'!E21</f>
        <v/>
      </c>
      <c r="M21" s="11" t="str">
        <f>'2º teste'!E21</f>
        <v/>
      </c>
      <c r="N21" s="11" t="str">
        <f>'Outros 1ºP'!K21</f>
        <v/>
      </c>
      <c r="O21" s="33" t="str">
        <f>IF(OR(Alunos!B21=0,AND(L21="",M21="",N21="")),"",SUMPRODUCT($L$3:$N$3,L21:N21)/SUM($L$3:$N$3))</f>
        <v/>
      </c>
      <c r="P21" s="17" t="str">
        <f>IF(Alunos!B21=0,"",IF(O21="","A preencher",IF(AND(O21&gt;=0,O21&lt;19.5),"Nível 1",IF(AND(O21&gt;=19.5,O21&lt;49.5),"Nível 2",IF(AND(O21&gt;=49.5,O21&lt;69.5),"Nível 3",IF(AND(O21&gt;=69.5,O21&lt;89.5),"Nível 4","Nível 5"))))))</f>
        <v/>
      </c>
      <c r="Q21" s="95">
        <f t="shared" si="0"/>
        <v>0</v>
      </c>
      <c r="R21" s="175" t="str">
        <f>IF(Alunos!B21=0,"",SUMPRODUCT(E21:K21,$E$3:$K$3)/(3*SUM($E$3:$K$3))*100)</f>
        <v/>
      </c>
      <c r="S21" s="175" t="str">
        <f>IF(Alunos!B21=0,"",R21*SUM($E$3:$K$3)+O21*SUM($L$3:$N$3))</f>
        <v/>
      </c>
      <c r="T21" s="165"/>
      <c r="U21" s="165"/>
    </row>
    <row r="22" spans="1:21">
      <c r="A22" s="18">
        <f>IF(Alunos!A22=0,"",Alunos!A22)</f>
        <v>19</v>
      </c>
      <c r="B22" s="35" t="str">
        <f>IF(Alunos!B22=0,"",Alunos!B22)</f>
        <v/>
      </c>
      <c r="C22" s="31" t="str">
        <f>IF(Alunos!B22=0,"",IF(Q22&lt;7,"A preencher",IF(AND(D22&gt;=0,D22&lt;19.5),"Nível 1",IF(AND(D22&gt;=19.5,D22&lt;49.5),"Nível 2",IF(AND(D22&gt;=49.5,D22&lt;69.5),"Nível 3",IF(AND(D22&gt;=69.5,D22&lt;89.5),"Nível 4","Nível 5"))))))</f>
        <v/>
      </c>
      <c r="D22" s="32" t="str">
        <f>IF(Alunos!B22=0,"",S22)</f>
        <v/>
      </c>
      <c r="E22" s="23"/>
      <c r="F22" s="23"/>
      <c r="G22" s="23"/>
      <c r="H22" s="23"/>
      <c r="I22" s="23"/>
      <c r="J22" s="23"/>
      <c r="K22" s="23"/>
      <c r="L22" s="22" t="str">
        <f>'1º teste'!E22</f>
        <v/>
      </c>
      <c r="M22" s="22" t="str">
        <f>'2º teste'!E22</f>
        <v/>
      </c>
      <c r="N22" s="22" t="str">
        <f>'Outros 1ºP'!K22</f>
        <v/>
      </c>
      <c r="O22" s="32" t="str">
        <f>IF(OR(Alunos!B22=0,AND(L22="",M22="",N22="")),"",SUMPRODUCT($L$3:$N$3,L22:N22)/SUM($L$3:$N$3))</f>
        <v/>
      </c>
      <c r="P22" s="31" t="str">
        <f>IF(Alunos!B22=0,"",IF(O22="","A preencher",IF(AND(O22&gt;=0,O22&lt;19.5),"Nível 1",IF(AND(O22&gt;=19.5,O22&lt;49.5),"Nível 2",IF(AND(O22&gt;=49.5,O22&lt;69.5),"Nível 3",IF(AND(O22&gt;=69.5,O22&lt;89.5),"Nível 4","Nível 5"))))))</f>
        <v/>
      </c>
      <c r="Q22" s="95">
        <f t="shared" si="0"/>
        <v>0</v>
      </c>
      <c r="R22" s="175" t="str">
        <f>IF(Alunos!B22=0,"",SUMPRODUCT(E22:K22,$E$3:$K$3)/(3*SUM($E$3:$K$3))*100)</f>
        <v/>
      </c>
      <c r="S22" s="175" t="str">
        <f>IF(Alunos!B22=0,"",R22*SUM($E$3:$K$3)+O22*SUM($L$3:$N$3))</f>
        <v/>
      </c>
      <c r="T22" s="164"/>
      <c r="U22" s="164"/>
    </row>
    <row r="23" spans="1:21">
      <c r="A23" s="17">
        <f>IF(Alunos!A23=0,"",Alunos!A23)</f>
        <v>20</v>
      </c>
      <c r="B23" s="36" t="str">
        <f>IF(Alunos!B23=0,"",Alunos!B23)</f>
        <v/>
      </c>
      <c r="C23" s="17" t="str">
        <f>IF(Alunos!B23=0,"",IF(Q23&lt;7,"A preencher",IF(AND(D23&gt;=0,D23&lt;19.5),"Nível 1",IF(AND(D23&gt;=19.5,D23&lt;49.5),"Nível 2",IF(AND(D23&gt;=49.5,D23&lt;69.5),"Nível 3",IF(AND(D23&gt;=69.5,D23&lt;89.5),"Nível 4","Nível 5"))))))</f>
        <v/>
      </c>
      <c r="D23" s="33" t="str">
        <f>IF(Alunos!B23=0,"",S23)</f>
        <v/>
      </c>
      <c r="E23" s="10"/>
      <c r="F23" s="10"/>
      <c r="G23" s="10"/>
      <c r="H23" s="10"/>
      <c r="I23" s="10"/>
      <c r="J23" s="10"/>
      <c r="K23" s="10"/>
      <c r="L23" s="11" t="str">
        <f>'1º teste'!E23</f>
        <v/>
      </c>
      <c r="M23" s="11" t="str">
        <f>'2º teste'!E23</f>
        <v/>
      </c>
      <c r="N23" s="11" t="str">
        <f>'Outros 1ºP'!K23</f>
        <v/>
      </c>
      <c r="O23" s="33" t="str">
        <f>IF(OR(Alunos!B23=0,AND(L23="",M23="",N23="")),"",SUMPRODUCT($L$3:$N$3,L23:N23)/SUM($L$3:$N$3))</f>
        <v/>
      </c>
      <c r="P23" s="17" t="str">
        <f>IF(Alunos!B23=0,"",IF(O23="","A preencher",IF(AND(O23&gt;=0,O23&lt;19.5),"Nível 1",IF(AND(O23&gt;=19.5,O23&lt;49.5),"Nível 2",IF(AND(O23&gt;=49.5,O23&lt;69.5),"Nível 3",IF(AND(O23&gt;=69.5,O23&lt;89.5),"Nível 4","Nível 5"))))))</f>
        <v/>
      </c>
      <c r="Q23" s="95">
        <f t="shared" si="0"/>
        <v>0</v>
      </c>
      <c r="R23" s="175" t="str">
        <f>IF(Alunos!B23=0,"",SUMPRODUCT(E23:K23,$E$3:$K$3)/(3*SUM($E$3:$K$3))*100)</f>
        <v/>
      </c>
      <c r="S23" s="175" t="str">
        <f>IF(Alunos!B23=0,"",R23*SUM($E$3:$K$3)+O23*SUM($L$3:$N$3))</f>
        <v/>
      </c>
      <c r="T23" s="165"/>
      <c r="U23" s="165"/>
    </row>
    <row r="24" spans="1:21">
      <c r="A24" s="18">
        <f>IF(Alunos!A24=0,"",Alunos!A24)</f>
        <v>21</v>
      </c>
      <c r="B24" s="35" t="str">
        <f>IF(Alunos!B24=0,"",Alunos!B24)</f>
        <v/>
      </c>
      <c r="C24" s="31" t="str">
        <f>IF(Alunos!B24=0,"",IF(Q24&lt;7,"A preencher",IF(AND(D24&gt;=0,D24&lt;19.5),"Nível 1",IF(AND(D24&gt;=19.5,D24&lt;49.5),"Nível 2",IF(AND(D24&gt;=49.5,D24&lt;69.5),"Nível 3",IF(AND(D24&gt;=69.5,D24&lt;89.5),"Nível 4","Nível 5"))))))</f>
        <v/>
      </c>
      <c r="D24" s="32" t="str">
        <f>IF(Alunos!B24=0,"",S24)</f>
        <v/>
      </c>
      <c r="E24" s="23"/>
      <c r="F24" s="23"/>
      <c r="G24" s="23"/>
      <c r="H24" s="23"/>
      <c r="I24" s="23"/>
      <c r="J24" s="23"/>
      <c r="K24" s="23"/>
      <c r="L24" s="22" t="str">
        <f>'1º teste'!E24</f>
        <v/>
      </c>
      <c r="M24" s="22" t="str">
        <f>'2º teste'!E24</f>
        <v/>
      </c>
      <c r="N24" s="22" t="str">
        <f>'Outros 1ºP'!K24</f>
        <v/>
      </c>
      <c r="O24" s="32" t="str">
        <f>IF(OR(Alunos!B24=0,AND(L24="",M24="",N24="")),"",SUMPRODUCT($L$3:$N$3,L24:N24)/SUM($L$3:$N$3))</f>
        <v/>
      </c>
      <c r="P24" s="31" t="str">
        <f>IF(Alunos!B24=0,"",IF(O24="","A preencher",IF(AND(O24&gt;=0,O24&lt;19.5),"Nível 1",IF(AND(O24&gt;=19.5,O24&lt;49.5),"Nível 2",IF(AND(O24&gt;=49.5,O24&lt;69.5),"Nível 3",IF(AND(O24&gt;=69.5,O24&lt;89.5),"Nível 4","Nível 5"))))))</f>
        <v/>
      </c>
      <c r="Q24" s="95">
        <f t="shared" si="0"/>
        <v>0</v>
      </c>
      <c r="R24" s="175" t="str">
        <f>IF(Alunos!B24=0,"",SUMPRODUCT(E24:K24,$E$3:$K$3)/(3*SUM($E$3:$K$3))*100)</f>
        <v/>
      </c>
      <c r="S24" s="175" t="str">
        <f>IF(Alunos!B24=0,"",R24*SUM($E$3:$K$3)+O24*SUM($L$3:$N$3))</f>
        <v/>
      </c>
      <c r="T24" s="164"/>
      <c r="U24" s="164"/>
    </row>
    <row r="25" spans="1:21">
      <c r="A25" s="17">
        <f>IF(Alunos!A25=0,"",Alunos!A25)</f>
        <v>22</v>
      </c>
      <c r="B25" s="36" t="str">
        <f>IF(Alunos!B25=0,"",Alunos!B25)</f>
        <v/>
      </c>
      <c r="C25" s="17" t="str">
        <f>IF(Alunos!B25=0,"",IF(Q25&lt;7,"A preencher",IF(AND(D25&gt;=0,D25&lt;19.5),"Nível 1",IF(AND(D25&gt;=19.5,D25&lt;49.5),"Nível 2",IF(AND(D25&gt;=49.5,D25&lt;69.5),"Nível 3",IF(AND(D25&gt;=69.5,D25&lt;89.5),"Nível 4","Nível 5"))))))</f>
        <v/>
      </c>
      <c r="D25" s="33" t="str">
        <f>IF(Alunos!B25=0,"",S25)</f>
        <v/>
      </c>
      <c r="E25" s="10"/>
      <c r="F25" s="10"/>
      <c r="G25" s="10"/>
      <c r="H25" s="10"/>
      <c r="I25" s="10"/>
      <c r="J25" s="10"/>
      <c r="K25" s="10"/>
      <c r="L25" s="11" t="str">
        <f>'1º teste'!E25</f>
        <v/>
      </c>
      <c r="M25" s="11" t="str">
        <f>'2º teste'!E25</f>
        <v/>
      </c>
      <c r="N25" s="11" t="str">
        <f>'Outros 1ºP'!K25</f>
        <v/>
      </c>
      <c r="O25" s="33" t="str">
        <f>IF(OR(Alunos!B25=0,AND(L25="",M25="",N25="")),"",SUMPRODUCT($L$3:$N$3,L25:N25)/SUM($L$3:$N$3))</f>
        <v/>
      </c>
      <c r="P25" s="17" t="str">
        <f>IF(Alunos!B25=0,"",IF(O25="","A preencher",IF(AND(O25&gt;=0,O25&lt;19.5),"Nível 1",IF(AND(O25&gt;=19.5,O25&lt;49.5),"Nível 2",IF(AND(O25&gt;=49.5,O25&lt;69.5),"Nível 3",IF(AND(O25&gt;=69.5,O25&lt;89.5),"Nível 4","Nível 5"))))))</f>
        <v/>
      </c>
      <c r="Q25" s="95">
        <f t="shared" si="0"/>
        <v>0</v>
      </c>
      <c r="R25" s="175" t="str">
        <f>IF(Alunos!B25=0,"",SUMPRODUCT(E25:K25,$E$3:$K$3)/(3*SUM($E$3:$K$3))*100)</f>
        <v/>
      </c>
      <c r="S25" s="175" t="str">
        <f>IF(Alunos!B25=0,"",R25*SUM($E$3:$K$3)+O25*SUM($L$3:$N$3))</f>
        <v/>
      </c>
      <c r="T25" s="165"/>
      <c r="U25" s="165"/>
    </row>
    <row r="26" spans="1:21">
      <c r="A26" s="18">
        <f>IF(Alunos!A26=0,"",Alunos!A26)</f>
        <v>23</v>
      </c>
      <c r="B26" s="35" t="str">
        <f>IF(Alunos!B26=0,"",Alunos!B26)</f>
        <v/>
      </c>
      <c r="C26" s="31" t="str">
        <f>IF(Alunos!B26=0,"",IF(Q26&lt;7,"A preencher",IF(AND(D26&gt;=0,D26&lt;19.5),"Nível 1",IF(AND(D26&gt;=19.5,D26&lt;49.5),"Nível 2",IF(AND(D26&gt;=49.5,D26&lt;69.5),"Nível 3",IF(AND(D26&gt;=69.5,D26&lt;89.5),"Nível 4","Nível 5"))))))</f>
        <v/>
      </c>
      <c r="D26" s="32" t="str">
        <f>IF(Alunos!B26=0,"",S26)</f>
        <v/>
      </c>
      <c r="E26" s="23"/>
      <c r="F26" s="23"/>
      <c r="G26" s="23"/>
      <c r="H26" s="23"/>
      <c r="I26" s="23"/>
      <c r="J26" s="23"/>
      <c r="K26" s="23"/>
      <c r="L26" s="22" t="str">
        <f>'1º teste'!E26</f>
        <v/>
      </c>
      <c r="M26" s="22" t="str">
        <f>'2º teste'!E26</f>
        <v/>
      </c>
      <c r="N26" s="22" t="str">
        <f>'Outros 1ºP'!K26</f>
        <v/>
      </c>
      <c r="O26" s="32" t="str">
        <f>IF(OR(Alunos!B26=0,AND(L26="",M26="",N26="")),"",SUMPRODUCT($L$3:$N$3,L26:N26)/SUM($L$3:$N$3))</f>
        <v/>
      </c>
      <c r="P26" s="31" t="str">
        <f>IF(Alunos!B26=0,"",IF(O26="","A preencher",IF(AND(O26&gt;=0,O26&lt;19.5),"Nível 1",IF(AND(O26&gt;=19.5,O26&lt;49.5),"Nível 2",IF(AND(O26&gt;=49.5,O26&lt;69.5),"Nível 3",IF(AND(O26&gt;=69.5,O26&lt;89.5),"Nível 4","Nível 5"))))))</f>
        <v/>
      </c>
      <c r="Q26" s="95">
        <f t="shared" si="0"/>
        <v>0</v>
      </c>
      <c r="R26" s="175" t="str">
        <f>IF(Alunos!B26=0,"",SUMPRODUCT(E26:K26,$E$3:$K$3)/(3*SUM($E$3:$K$3))*100)</f>
        <v/>
      </c>
      <c r="S26" s="175" t="str">
        <f>IF(Alunos!B26=0,"",R26*SUM($E$3:$K$3)+O26*SUM($L$3:$N$3))</f>
        <v/>
      </c>
      <c r="T26" s="164"/>
      <c r="U26" s="164"/>
    </row>
    <row r="27" spans="1:21">
      <c r="A27" s="17">
        <f>IF(Alunos!A27=0,"",Alunos!A27)</f>
        <v>24</v>
      </c>
      <c r="B27" s="36" t="str">
        <f>IF(Alunos!B27=0,"",Alunos!B27)</f>
        <v/>
      </c>
      <c r="C27" s="17" t="str">
        <f>IF(Alunos!B27=0,"",IF(Q27&lt;7,"A preencher",IF(AND(D27&gt;=0,D27&lt;19.5),"Nível 1",IF(AND(D27&gt;=19.5,D27&lt;49.5),"Nível 2",IF(AND(D27&gt;=49.5,D27&lt;69.5),"Nível 3",IF(AND(D27&gt;=69.5,D27&lt;89.5),"Nível 4","Nível 5"))))))</f>
        <v/>
      </c>
      <c r="D27" s="33" t="str">
        <f>IF(Alunos!B27=0,"",S27)</f>
        <v/>
      </c>
      <c r="E27" s="10"/>
      <c r="F27" s="10"/>
      <c r="G27" s="10"/>
      <c r="H27" s="10"/>
      <c r="I27" s="10"/>
      <c r="J27" s="10"/>
      <c r="K27" s="10"/>
      <c r="L27" s="11" t="str">
        <f>'1º teste'!E27</f>
        <v/>
      </c>
      <c r="M27" s="11" t="str">
        <f>'2º teste'!E27</f>
        <v/>
      </c>
      <c r="N27" s="11" t="str">
        <f>'Outros 1ºP'!K27</f>
        <v/>
      </c>
      <c r="O27" s="33" t="str">
        <f>IF(OR(Alunos!B27=0,AND(L27="",M27="",N27="")),"",SUMPRODUCT($L$3:$N$3,L27:N27)/SUM($L$3:$N$3))</f>
        <v/>
      </c>
      <c r="P27" s="17" t="str">
        <f>IF(Alunos!B27=0,"",IF(O27="","A preencher",IF(AND(O27&gt;=0,O27&lt;19.5),"Nível 1",IF(AND(O27&gt;=19.5,O27&lt;49.5),"Nível 2",IF(AND(O27&gt;=49.5,O27&lt;69.5),"Nível 3",IF(AND(O27&gt;=69.5,O27&lt;89.5),"Nível 4","Nível 5"))))))</f>
        <v/>
      </c>
      <c r="Q27" s="95">
        <f t="shared" si="0"/>
        <v>0</v>
      </c>
      <c r="R27" s="175" t="str">
        <f>IF(Alunos!B27=0,"",SUMPRODUCT(E27:K27,$E$3:$K$3)/(3*SUM($E$3:$K$3))*100)</f>
        <v/>
      </c>
      <c r="S27" s="175" t="str">
        <f>IF(Alunos!B27=0,"",R27*SUM($E$3:$K$3)+O27*SUM($L$3:$N$3))</f>
        <v/>
      </c>
      <c r="T27" s="165"/>
      <c r="U27" s="165"/>
    </row>
    <row r="28" spans="1:21">
      <c r="A28" s="18">
        <f>IF(Alunos!A28=0,"",Alunos!A28)</f>
        <v>25</v>
      </c>
      <c r="B28" s="35" t="str">
        <f>IF(Alunos!B28=0,"",Alunos!B28)</f>
        <v/>
      </c>
      <c r="C28" s="31" t="str">
        <f>IF(Alunos!B28=0,"",IF(Q28&lt;7,"A preencher",IF(AND(D28&gt;=0,D28&lt;19.5),"Nível 1",IF(AND(D28&gt;=19.5,D28&lt;49.5),"Nível 2",IF(AND(D28&gt;=49.5,D28&lt;69.5),"Nível 3",IF(AND(D28&gt;=69.5,D28&lt;89.5),"Nível 4","Nível 5"))))))</f>
        <v/>
      </c>
      <c r="D28" s="32" t="str">
        <f>IF(Alunos!B28=0,"",S28)</f>
        <v/>
      </c>
      <c r="E28" s="23"/>
      <c r="F28" s="23"/>
      <c r="G28" s="23"/>
      <c r="H28" s="23"/>
      <c r="I28" s="23"/>
      <c r="J28" s="23"/>
      <c r="K28" s="23"/>
      <c r="L28" s="22" t="str">
        <f>'1º teste'!E28</f>
        <v/>
      </c>
      <c r="M28" s="22" t="str">
        <f>'2º teste'!E28</f>
        <v/>
      </c>
      <c r="N28" s="22" t="str">
        <f>'Outros 1ºP'!K28</f>
        <v/>
      </c>
      <c r="O28" s="32" t="str">
        <f>IF(OR(Alunos!B28=0,AND(L28="",M28="",N28="")),"",SUMPRODUCT($L$3:$N$3,L28:N28)/SUM($L$3:$N$3))</f>
        <v/>
      </c>
      <c r="P28" s="31" t="str">
        <f>IF(Alunos!B28=0,"",IF(O28="","A preencher",IF(AND(O28&gt;=0,O28&lt;19.5),"Nível 1",IF(AND(O28&gt;=19.5,O28&lt;49.5),"Nível 2",IF(AND(O28&gt;=49.5,O28&lt;69.5),"Nível 3",IF(AND(O28&gt;=69.5,O28&lt;89.5),"Nível 4","Nível 5"))))))</f>
        <v/>
      </c>
      <c r="Q28" s="95">
        <f t="shared" si="0"/>
        <v>0</v>
      </c>
      <c r="R28" s="175" t="str">
        <f>IF(Alunos!B28=0,"",SUMPRODUCT(E28:K28,$E$3:$K$3)/(3*SUM($E$3:$K$3))*100)</f>
        <v/>
      </c>
      <c r="S28" s="175" t="str">
        <f>IF(Alunos!B28=0,"",R28*SUM($E$3:$K$3)+O28*SUM($L$3:$N$3))</f>
        <v/>
      </c>
      <c r="T28" s="164"/>
      <c r="U28" s="164"/>
    </row>
    <row r="29" spans="1:21">
      <c r="A29" s="17">
        <f>IF(Alunos!A29=0,"",Alunos!A29)</f>
        <v>26</v>
      </c>
      <c r="B29" s="36" t="str">
        <f>IF(Alunos!B29=0,"",Alunos!B29)</f>
        <v/>
      </c>
      <c r="C29" s="17" t="str">
        <f>IF(Alunos!B29=0,"",IF(Q29&lt;7,"A preencher",IF(AND(D29&gt;=0,D29&lt;19.5),"Nível 1",IF(AND(D29&gt;=19.5,D29&lt;49.5),"Nível 2",IF(AND(D29&gt;=49.5,D29&lt;69.5),"Nível 3",IF(AND(D29&gt;=69.5,D29&lt;89.5),"Nível 4","Nível 5"))))))</f>
        <v/>
      </c>
      <c r="D29" s="33" t="str">
        <f>IF(Alunos!B29=0,"",S29)</f>
        <v/>
      </c>
      <c r="E29" s="10"/>
      <c r="F29" s="10"/>
      <c r="G29" s="10"/>
      <c r="H29" s="10"/>
      <c r="I29" s="10"/>
      <c r="J29" s="10"/>
      <c r="K29" s="10"/>
      <c r="L29" s="11" t="str">
        <f>'1º teste'!E29</f>
        <v/>
      </c>
      <c r="M29" s="11" t="str">
        <f>'2º teste'!E29</f>
        <v/>
      </c>
      <c r="N29" s="11" t="str">
        <f>'Outros 1ºP'!K29</f>
        <v/>
      </c>
      <c r="O29" s="33" t="str">
        <f>IF(OR(Alunos!B29=0,AND(L29="",M29="",N29="")),"",SUMPRODUCT($L$3:$N$3,L29:N29)/SUM($L$3:$N$3))</f>
        <v/>
      </c>
      <c r="P29" s="17" t="str">
        <f>IF(Alunos!B29=0,"",IF(O29="","A preencher",IF(AND(O29&gt;=0,O29&lt;19.5),"Nível 1",IF(AND(O29&gt;=19.5,O29&lt;49.5),"Nível 2",IF(AND(O29&gt;=49.5,O29&lt;69.5),"Nível 3",IF(AND(O29&gt;=69.5,O29&lt;89.5),"Nível 4","Nível 5"))))))</f>
        <v/>
      </c>
      <c r="Q29" s="95">
        <f t="shared" si="0"/>
        <v>0</v>
      </c>
      <c r="R29" s="175" t="str">
        <f>IF(Alunos!B29=0,"",SUMPRODUCT(E29:K29,$E$3:$K$3)/(3*SUM($E$3:$K$3))*100)</f>
        <v/>
      </c>
      <c r="S29" s="175" t="str">
        <f>IF(Alunos!B29=0,"",R29*SUM($E$3:$K$3)+O29*SUM($L$3:$N$3))</f>
        <v/>
      </c>
      <c r="T29" s="165"/>
      <c r="U29" s="165"/>
    </row>
    <row r="30" spans="1:21">
      <c r="A30" s="18">
        <f>IF(Alunos!A30=0,"",Alunos!A30)</f>
        <v>27</v>
      </c>
      <c r="B30" s="35" t="str">
        <f>IF(Alunos!B30=0,"",Alunos!B30)</f>
        <v/>
      </c>
      <c r="C30" s="31" t="str">
        <f>IF(Alunos!B30=0,"",IF(Q30&lt;7,"A preencher",IF(AND(D30&gt;=0,D30&lt;19.5),"Nível 1",IF(AND(D30&gt;=19.5,D30&lt;49.5),"Nível 2",IF(AND(D30&gt;=49.5,D30&lt;69.5),"Nível 3",IF(AND(D30&gt;=69.5,D30&lt;89.5),"Nível 4","Nível 5"))))))</f>
        <v/>
      </c>
      <c r="D30" s="32" t="str">
        <f>IF(Alunos!B30=0,"",S30)</f>
        <v/>
      </c>
      <c r="E30" s="23"/>
      <c r="F30" s="23"/>
      <c r="G30" s="23"/>
      <c r="H30" s="23"/>
      <c r="I30" s="23"/>
      <c r="J30" s="23"/>
      <c r="K30" s="23"/>
      <c r="L30" s="22" t="str">
        <f>'1º teste'!E30</f>
        <v/>
      </c>
      <c r="M30" s="22" t="str">
        <f>'2º teste'!E30</f>
        <v/>
      </c>
      <c r="N30" s="22" t="str">
        <f>'Outros 1ºP'!K30</f>
        <v/>
      </c>
      <c r="O30" s="32" t="str">
        <f>IF(OR(Alunos!B30=0,AND(L30="",M30="",N30="")),"",SUMPRODUCT($L$3:$N$3,L30:N30)/SUM($L$3:$N$3))</f>
        <v/>
      </c>
      <c r="P30" s="31" t="str">
        <f>IF(Alunos!B30=0,"",IF(O30="","A preencher",IF(AND(O30&gt;=0,O30&lt;19.5),"Nível 1",IF(AND(O30&gt;=19.5,O30&lt;49.5),"Nível 2",IF(AND(O30&gt;=49.5,O30&lt;69.5),"Nível 3",IF(AND(O30&gt;=69.5,O30&lt;89.5),"Nível 4","Nível 5"))))))</f>
        <v/>
      </c>
      <c r="Q30" s="95">
        <f t="shared" si="0"/>
        <v>0</v>
      </c>
      <c r="R30" s="175" t="str">
        <f>IF(Alunos!B30=0,"",SUMPRODUCT(E30:K30,$E$3:$K$3)/(3*SUM($E$3:$K$3))*100)</f>
        <v/>
      </c>
      <c r="S30" s="175" t="str">
        <f>IF(Alunos!B30=0,"",R30*SUM($E$3:$K$3)+O30*SUM($L$3:$N$3))</f>
        <v/>
      </c>
      <c r="T30" s="164"/>
      <c r="U30" s="164"/>
    </row>
    <row r="31" spans="1:21">
      <c r="A31" s="17">
        <f>IF(Alunos!A31=0,"",Alunos!A31)</f>
        <v>28</v>
      </c>
      <c r="B31" s="38" t="str">
        <f>IF(Alunos!B31=0,"",Alunos!B31)</f>
        <v/>
      </c>
      <c r="C31" s="17" t="str">
        <f>IF(Alunos!B31=0,"",IF(Q31&lt;7,"A preencher",IF(AND(D31&gt;=0,D31&lt;19.5),"Nível 1",IF(AND(D31&gt;=19.5,D31&lt;49.5),"Nível 2",IF(AND(D31&gt;=49.5,D31&lt;69.5),"Nível 3",IF(AND(D31&gt;=69.5,D31&lt;89.5),"Nível 4","Nível 5"))))))</f>
        <v/>
      </c>
      <c r="D31" s="33" t="str">
        <f>IF(Alunos!B31=0,"",S31)</f>
        <v/>
      </c>
      <c r="E31" s="28"/>
      <c r="F31" s="28"/>
      <c r="G31" s="28"/>
      <c r="H31" s="28"/>
      <c r="I31" s="28"/>
      <c r="J31" s="28"/>
      <c r="K31" s="28"/>
      <c r="L31" s="11" t="str">
        <f>'1º teste'!E31</f>
        <v/>
      </c>
      <c r="M31" s="11" t="str">
        <f>'2º teste'!E31</f>
        <v/>
      </c>
      <c r="N31" s="42" t="str">
        <f>'Outros 1ºP'!K31</f>
        <v/>
      </c>
      <c r="O31" s="33" t="str">
        <f>IF(OR(Alunos!B31=0,AND(L31="",M31="",N31="")),"",SUMPRODUCT($L$3:$N$3,L31:N31)/SUM($L$3:$N$3))</f>
        <v/>
      </c>
      <c r="P31" s="17" t="str">
        <f>IF(Alunos!B31=0,"",IF(O31="","A preencher",IF(AND(O31&gt;=0,O31&lt;19.5),"Nível 1",IF(AND(O31&gt;=19.5,O31&lt;49.5),"Nível 2",IF(AND(O31&gt;=49.5,O31&lt;69.5),"Nível 3",IF(AND(O31&gt;=69.5,O31&lt;89.5),"Nível 4","Nível 5"))))))</f>
        <v/>
      </c>
      <c r="Q31" s="95">
        <f t="shared" si="0"/>
        <v>0</v>
      </c>
      <c r="R31" s="175" t="str">
        <f>IF(Alunos!B31=0,"",SUMPRODUCT(E31:K31,$E$3:$K$3)/(3*SUM($E$3:$K$3))*100)</f>
        <v/>
      </c>
      <c r="S31" s="175" t="str">
        <f>IF(Alunos!B31=0,"",R31*SUM($E$3:$K$3)+O31*SUM($L$3:$N$3))</f>
        <v/>
      </c>
      <c r="T31" s="165"/>
      <c r="U31" s="165"/>
    </row>
    <row r="32" spans="1:21">
      <c r="A32" s="348" t="s">
        <v>17</v>
      </c>
      <c r="B32" s="349"/>
      <c r="C32" s="27" t="e">
        <f>(J32+L32+N32)/(J32+L32+N32+F32+H32)</f>
        <v>#DIV/0!</v>
      </c>
      <c r="D32" s="43" t="s">
        <v>12</v>
      </c>
      <c r="E32" s="13" t="s">
        <v>18</v>
      </c>
      <c r="F32" s="46">
        <f>COUNTIF(C4:C31,"=Nível 1")</f>
        <v>0</v>
      </c>
      <c r="G32" s="13" t="s">
        <v>19</v>
      </c>
      <c r="H32" s="46">
        <f>COUNTIF(C4:C31,"=Nível 2")</f>
        <v>0</v>
      </c>
      <c r="I32" s="15" t="s">
        <v>20</v>
      </c>
      <c r="J32" s="47">
        <f>COUNTIF(C4:C31,"=Nível 3")</f>
        <v>0</v>
      </c>
      <c r="K32" s="15" t="s">
        <v>21</v>
      </c>
      <c r="L32" s="47">
        <f>COUNTIF(C4:C31,"=Nível 4")</f>
        <v>0</v>
      </c>
      <c r="M32" s="15" t="s">
        <v>22</v>
      </c>
      <c r="N32" s="16">
        <f>COUNTIF(C4:C31,"=Nível 5")</f>
        <v>0</v>
      </c>
      <c r="P32" s="6"/>
      <c r="Q32" s="96"/>
      <c r="R32" s="96"/>
      <c r="S32" s="96"/>
      <c r="T32" s="8"/>
      <c r="U32" s="8"/>
    </row>
    <row r="33" spans="1:21">
      <c r="A33" s="346" t="s">
        <v>27</v>
      </c>
      <c r="B33" s="347"/>
      <c r="C33" s="27" t="e">
        <f>(J33+L33+N33)/(J33+L33+N33+F33+H33)</f>
        <v>#DIV/0!</v>
      </c>
      <c r="D33" s="52" t="s">
        <v>56</v>
      </c>
      <c r="E33" s="53" t="s">
        <v>18</v>
      </c>
      <c r="F33" s="54">
        <f>COUNTIF(P4:P31,"=Nível 1")</f>
        <v>0</v>
      </c>
      <c r="G33" s="53" t="s">
        <v>19</v>
      </c>
      <c r="H33" s="54">
        <f>COUNTIF(P4:P31,"=Nível 2")</f>
        <v>0</v>
      </c>
      <c r="I33" s="55" t="s">
        <v>20</v>
      </c>
      <c r="J33" s="56">
        <f>COUNTIF(P4:P31,"=Nível 3")</f>
        <v>0</v>
      </c>
      <c r="K33" s="55" t="s">
        <v>21</v>
      </c>
      <c r="L33" s="56">
        <f>COUNTIF(P4:P31,"=Nível 4")</f>
        <v>0</v>
      </c>
      <c r="M33" s="55" t="s">
        <v>22</v>
      </c>
      <c r="N33" s="57">
        <f>COUNTIF(P4:P31,"=Nível 5")</f>
        <v>0</v>
      </c>
      <c r="P33" s="6"/>
      <c r="Q33" s="96"/>
      <c r="R33" s="96"/>
      <c r="S33" s="96"/>
      <c r="T33" s="8"/>
      <c r="U33" s="8"/>
    </row>
    <row r="34" spans="1:21" ht="13.5" thickBot="1">
      <c r="B34" s="9"/>
      <c r="O34" s="8" t="s">
        <v>130</v>
      </c>
      <c r="P34" s="6"/>
      <c r="Q34" s="96"/>
      <c r="R34" s="96"/>
      <c r="S34" s="96"/>
      <c r="T34" s="8"/>
      <c r="U34" s="8"/>
    </row>
    <row r="35" spans="1:21" ht="13.5" thickBot="1">
      <c r="M35" s="237" t="s">
        <v>128</v>
      </c>
      <c r="N35" s="238" t="s">
        <v>55</v>
      </c>
      <c r="O35" s="239">
        <f>COUNT(T4:T31)</f>
        <v>0</v>
      </c>
      <c r="P35" s="232"/>
    </row>
    <row r="36" spans="1:21" ht="13.5" thickBot="1">
      <c r="M36" s="240" t="s">
        <v>129</v>
      </c>
      <c r="N36" s="241" t="e">
        <f>(O36*100)/O35</f>
        <v>#DIV/0!</v>
      </c>
      <c r="O36" s="242">
        <f>COUNTIF(T4:T31,"&lt;3")</f>
        <v>0</v>
      </c>
      <c r="P36" s="233"/>
    </row>
    <row r="37" spans="1:21" ht="13.5" thickBot="1">
      <c r="M37" s="243" t="s">
        <v>20</v>
      </c>
      <c r="N37" s="244" t="e">
        <f>(O37*100)/O35</f>
        <v>#DIV/0!</v>
      </c>
      <c r="O37" s="239">
        <f>COUNTIF(T4:T31,"3")</f>
        <v>0</v>
      </c>
      <c r="P37" s="234"/>
    </row>
    <row r="38" spans="1:21" ht="13.5" thickBot="1">
      <c r="M38" s="245" t="s">
        <v>21</v>
      </c>
      <c r="N38" s="246" t="e">
        <f>(O38*100)/O35</f>
        <v>#DIV/0!</v>
      </c>
      <c r="O38" s="247">
        <f>COUNTIF(T4:T31,"4")</f>
        <v>0</v>
      </c>
      <c r="P38" s="235"/>
    </row>
    <row r="39" spans="1:21" ht="13.5" thickBot="1">
      <c r="M39" s="248" t="s">
        <v>22</v>
      </c>
      <c r="N39" s="249" t="e">
        <f>(O39*100)/O35</f>
        <v>#DIV/0!</v>
      </c>
      <c r="O39" s="250">
        <f>COUNTIF(T4:T31,"5")</f>
        <v>0</v>
      </c>
      <c r="P39" s="236"/>
    </row>
  </sheetData>
  <sheetProtection password="D16F" sheet="1" objects="1" scenarios="1" selectLockedCells="1"/>
  <mergeCells count="13">
    <mergeCell ref="O1:P2"/>
    <mergeCell ref="C1:D2"/>
    <mergeCell ref="U1:U3"/>
    <mergeCell ref="S1:S3"/>
    <mergeCell ref="T1:T3"/>
    <mergeCell ref="Q1:Q3"/>
    <mergeCell ref="R1:R3"/>
    <mergeCell ref="A33:B33"/>
    <mergeCell ref="A32:B32"/>
    <mergeCell ref="L1:N1"/>
    <mergeCell ref="E1:K1"/>
    <mergeCell ref="A1:B1"/>
    <mergeCell ref="A2:B2"/>
  </mergeCells>
  <phoneticPr fontId="3" type="noConversion"/>
  <conditionalFormatting sqref="P4:P31 C4:C31 T4:U31">
    <cfRule type="cellIs" dxfId="220" priority="1" stopIfTrue="1" operator="equal">
      <formula>"Nível 2"</formula>
    </cfRule>
    <cfRule type="cellIs" dxfId="219" priority="2" stopIfTrue="1" operator="equal">
      <formula>"Nível 1"</formula>
    </cfRule>
  </conditionalFormatting>
  <conditionalFormatting sqref="Q4:Q31">
    <cfRule type="cellIs" dxfId="218" priority="3" stopIfTrue="1" operator="lessThan">
      <formula>"49.5"</formula>
    </cfRule>
  </conditionalFormatting>
  <conditionalFormatting sqref="C32:C33">
    <cfRule type="cellIs" dxfId="217" priority="4" stopIfTrue="1" operator="lessThan">
      <formula>0.5</formula>
    </cfRule>
  </conditionalFormatting>
  <conditionalFormatting sqref="B6 B8 B10 B12 B14 B16 B18 B20 B22 B24 B26 B28 B30 B4">
    <cfRule type="cellIs" dxfId="216" priority="5" stopIfTrue="1" operator="equal">
      <formula>0</formula>
    </cfRule>
  </conditionalFormatting>
  <conditionalFormatting sqref="B7 B9 B11 B13 B15 B17 B19 B21 B23 B25 B27 B29 B31 B5">
    <cfRule type="cellIs" dxfId="215" priority="6" stopIfTrue="1" operator="equal">
      <formula>0</formula>
    </cfRule>
  </conditionalFormatting>
  <conditionalFormatting sqref="D4:D31">
    <cfRule type="cellIs" dxfId="214" priority="7" stopIfTrue="1" operator="lessThan">
      <formula>49.5</formula>
    </cfRule>
    <cfRule type="cellIs" dxfId="213" priority="8" stopIfTrue="1" operator="equal">
      <formula>"Nível 1"</formula>
    </cfRule>
  </conditionalFormatting>
  <conditionalFormatting sqref="R4:S31">
    <cfRule type="cellIs" dxfId="212" priority="9" stopIfTrue="1" operator="lessThan">
      <formula>49.5</formula>
    </cfRule>
  </conditionalFormatting>
  <conditionalFormatting sqref="O4:O31">
    <cfRule type="cellIs" dxfId="211" priority="19" stopIfTrue="1" operator="lessThan">
      <formula>49</formula>
    </cfRule>
  </conditionalFormatting>
  <dataValidations count="1">
    <dataValidation type="whole" allowBlank="1" showInputMessage="1" showErrorMessage="1" errorTitle="Classificação" error="CLassificação entre 0 e 3" promptTitle="Atitudes e Valores" prompt="0 = Não Revela_x000a_1 = Revela Pouco_x000a_2 = Revela_x000a_3 = Revela Claramente" sqref="E4:K31">
      <formula1>0</formula1>
      <formula2>3</formula2>
    </dataValidation>
  </dataValidations>
  <hyperlinks>
    <hyperlink ref="A1" location="Índice!A1" display="Voltar ao Índice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1" firstPageNumber="0" orientation="landscape" horizontalDpi="4294967293" verticalDpi="300" r:id="rId1"/>
  <headerFooter alignWithMargins="0">
    <oddHeader>&amp;L&amp;12&amp;F&amp;R&amp;12&amp;A</oddHeader>
    <oddFooter>&amp;L&amp;D / &amp;T&amp;REBI Eixo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lha10" enableFormatConditionsCalculation="0">
    <tabColor indexed="13"/>
  </sheetPr>
  <dimension ref="A1:CA70"/>
  <sheetViews>
    <sheetView showGridLines="0" showRowColHeaders="0" workbookViewId="0">
      <selection activeCell="F3" sqref="F3:F5"/>
    </sheetView>
  </sheetViews>
  <sheetFormatPr defaultRowHeight="12.75"/>
  <cols>
    <col min="1" max="1" width="3" customWidth="1"/>
    <col min="2" max="2" width="24.7109375" customWidth="1"/>
    <col min="3" max="3" width="5.5703125" hidden="1" customWidth="1"/>
    <col min="4" max="4" width="15.42578125" customWidth="1"/>
    <col min="5" max="5" width="7.7109375" customWidth="1"/>
    <col min="6" max="53" width="5" customWidth="1"/>
  </cols>
  <sheetData>
    <row r="1" spans="1:79" ht="13.5" thickBot="1">
      <c r="A1" s="326" t="s">
        <v>53</v>
      </c>
      <c r="B1" s="326"/>
      <c r="E1" s="337" t="s">
        <v>50</v>
      </c>
      <c r="F1" s="337"/>
      <c r="G1" s="337"/>
      <c r="H1" s="337"/>
      <c r="I1" s="1">
        <f>C3</f>
        <v>0</v>
      </c>
      <c r="J1" s="3" t="s">
        <v>51</v>
      </c>
    </row>
    <row r="2" spans="1:79">
      <c r="A2" s="335" t="s">
        <v>13</v>
      </c>
      <c r="B2" s="198" t="s">
        <v>43</v>
      </c>
      <c r="C2" s="199" t="s">
        <v>44</v>
      </c>
      <c r="D2" s="331" t="s">
        <v>132</v>
      </c>
      <c r="E2" s="200" t="s">
        <v>12</v>
      </c>
      <c r="F2" s="201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20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ht="13.5" thickBot="1">
      <c r="A3" s="336"/>
      <c r="B3" s="203" t="s">
        <v>14</v>
      </c>
      <c r="C3" s="204">
        <f>SUM(F3:BA3)</f>
        <v>0</v>
      </c>
      <c r="D3" s="332"/>
      <c r="E3" s="205" t="e">
        <f>C3*100/C$3</f>
        <v>#DIV/0!</v>
      </c>
      <c r="F3" s="206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209">
        <f>IF(Alunos!A4=0,"",Alunos!A4)</f>
        <v>1</v>
      </c>
      <c r="B4" s="210" t="str">
        <f>IF(Alunos!B4=0,"",Alunos!B4)</f>
        <v/>
      </c>
      <c r="C4" s="102">
        <f t="shared" ref="C4:C31" si="0">SUM(F4:BA4)</f>
        <v>0</v>
      </c>
      <c r="D4" s="268" t="str">
        <f>IF(OR(E4=0,E4=""),"",IF(AND(E4&lt;49.5),"Não Satisfaz",IF(AND(E4&gt;=49.5,E4&lt;69.5),"Satisfaz",IF(AND(E4&gt;=69.5,E4&lt;89.5),"Satisfaz Bem","Satisfaz Muito Bem"))))</f>
        <v/>
      </c>
      <c r="E4" s="251" t="str">
        <f>IF(OR(Alunos!B4=0,$C$3=0,SUM(F4:BA4)=0),"",VALUE(C4*100/C$3))</f>
        <v/>
      </c>
      <c r="F4" s="87"/>
      <c r="G4" s="87"/>
      <c r="H4" s="87"/>
      <c r="I4" s="87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</row>
    <row r="5" spans="1:79">
      <c r="A5" s="211">
        <f>IF(Alunos!A5=0,"",Alunos!A5)</f>
        <v>2</v>
      </c>
      <c r="B5" s="212" t="str">
        <f>IF(Alunos!B5=0,"",Alunos!B5)</f>
        <v/>
      </c>
      <c r="C5" s="82">
        <f t="shared" si="0"/>
        <v>0</v>
      </c>
      <c r="D5" s="225" t="str">
        <f t="shared" ref="D5:D31" si="1">IF(OR(E5=0,E5=""),"",IF(AND(E5&lt;49.5),"Não Satisfaz",IF(AND(E5&gt;=49.5,E5&lt;69.5),"Satisfaz",IF(AND(E5&gt;=69.5,E5&lt;89.5),"Satisfaz Bem","Satisfaz Muito Bem"))))</f>
        <v/>
      </c>
      <c r="E5" s="251" t="str">
        <f>IF(OR(Alunos!B5=0,$C$3=0,SUM(F5:BA5)=0),"",VALUE(C5*100/C$3))</f>
        <v/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</row>
    <row r="6" spans="1:79">
      <c r="A6" s="211">
        <f>IF(Alunos!A6=0,"",Alunos!A6)</f>
        <v>3</v>
      </c>
      <c r="B6" s="223" t="str">
        <f>IF(Alunos!B6=0,"",Alunos!B6)</f>
        <v/>
      </c>
      <c r="C6" s="82">
        <f t="shared" si="0"/>
        <v>0</v>
      </c>
      <c r="D6" s="225" t="str">
        <f t="shared" si="1"/>
        <v/>
      </c>
      <c r="E6" s="251" t="str">
        <f>IF(OR(Alunos!B6=0,$C$3=0,SUM(F6:BA6)=0),"",VALUE(C6*100/C$3))</f>
        <v/>
      </c>
      <c r="F6" s="104"/>
      <c r="G6" s="104"/>
      <c r="H6" s="104"/>
      <c r="I6" s="104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</row>
    <row r="7" spans="1:79">
      <c r="A7" s="211">
        <f>IF(Alunos!A7=0,"",Alunos!A7)</f>
        <v>4</v>
      </c>
      <c r="B7" s="212" t="str">
        <f>IF(Alunos!B7=0,"",Alunos!B7)</f>
        <v/>
      </c>
      <c r="C7" s="82">
        <f t="shared" si="0"/>
        <v>0</v>
      </c>
      <c r="D7" s="225" t="str">
        <f t="shared" si="1"/>
        <v/>
      </c>
      <c r="E7" s="251" t="str">
        <f>IF(OR(Alunos!B7=0,$C$3=0,SUM(F7:BA7)=0),"",VALUE(C7*100/C$3))</f>
        <v/>
      </c>
      <c r="F7" s="104"/>
      <c r="G7" s="104"/>
      <c r="H7" s="104"/>
      <c r="I7" s="104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</row>
    <row r="8" spans="1:79">
      <c r="A8" s="211">
        <f>IF(Alunos!A8=0,"",Alunos!A8)</f>
        <v>5</v>
      </c>
      <c r="B8" s="212" t="str">
        <f>IF(Alunos!B8=0,"",Alunos!B8)</f>
        <v/>
      </c>
      <c r="C8" s="82">
        <f t="shared" si="0"/>
        <v>0</v>
      </c>
      <c r="D8" s="254" t="str">
        <f t="shared" si="1"/>
        <v/>
      </c>
      <c r="E8" s="218" t="str">
        <f>IF(OR(Alunos!B8=0,$C$3=0,SUM(F8:BA8)=0),"",VALUE(C8*100/C$3))</f>
        <v/>
      </c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</row>
    <row r="9" spans="1:79">
      <c r="A9" s="211">
        <f>IF(Alunos!A9=0,"",Alunos!A9)</f>
        <v>6</v>
      </c>
      <c r="B9" s="223" t="str">
        <f>IF(Alunos!B9=0,"",Alunos!B9)</f>
        <v/>
      </c>
      <c r="C9" s="82">
        <f t="shared" si="0"/>
        <v>0</v>
      </c>
      <c r="D9" s="225" t="str">
        <f t="shared" si="1"/>
        <v/>
      </c>
      <c r="E9" s="251" t="str">
        <f>IF(OR(Alunos!B9=0,$C$3=0,SUM(F9:BA9)=0),"",VALUE(C9*100/C$3))</f>
        <v/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</row>
    <row r="10" spans="1:79">
      <c r="A10" s="211">
        <f>IF(Alunos!A10=0,"",Alunos!A10)</f>
        <v>7</v>
      </c>
      <c r="B10" s="223" t="str">
        <f>IF(Alunos!B10=0,"",Alunos!B10)</f>
        <v/>
      </c>
      <c r="C10" s="82">
        <f t="shared" si="0"/>
        <v>0</v>
      </c>
      <c r="D10" s="225" t="str">
        <f t="shared" si="1"/>
        <v/>
      </c>
      <c r="E10" s="251" t="str">
        <f>IF(OR(Alunos!B10=0,$C$3=0,SUM(F10:BA10)=0),"",VALUE(C10*100/C$3))</f>
        <v/>
      </c>
      <c r="F10" s="104"/>
      <c r="G10" s="104"/>
      <c r="H10" s="104"/>
      <c r="I10" s="104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</row>
    <row r="11" spans="1:79">
      <c r="A11" s="211">
        <f>IF(Alunos!A11=0,"",Alunos!A11)</f>
        <v>8</v>
      </c>
      <c r="B11" s="223" t="str">
        <f>IF(Alunos!B11=0,"",Alunos!B11)</f>
        <v/>
      </c>
      <c r="C11" s="82">
        <f t="shared" si="0"/>
        <v>0</v>
      </c>
      <c r="D11" s="225" t="str">
        <f t="shared" si="1"/>
        <v/>
      </c>
      <c r="E11" s="251" t="str">
        <f>IF(OR(Alunos!B11=0,$C$3=0,SUM(F11:BA11)=0),"",VALUE(C11*100/C$3))</f>
        <v/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</row>
    <row r="12" spans="1:79">
      <c r="A12" s="211">
        <f>IF(Alunos!A12=0,"",Alunos!A12)</f>
        <v>9</v>
      </c>
      <c r="B12" s="223" t="str">
        <f>IF(Alunos!B12=0,"",Alunos!B12)</f>
        <v/>
      </c>
      <c r="C12" s="82">
        <f t="shared" si="0"/>
        <v>0</v>
      </c>
      <c r="D12" s="225" t="str">
        <f t="shared" si="1"/>
        <v/>
      </c>
      <c r="E12" s="251" t="str">
        <f>IF(OR(Alunos!B12=0,$C$3=0,SUM(F12:BA12)=0),"",VALUE(C12*100/C$3))</f>
        <v/>
      </c>
      <c r="F12" s="104"/>
      <c r="G12" s="104"/>
      <c r="H12" s="104"/>
      <c r="I12" s="104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</row>
    <row r="13" spans="1:79">
      <c r="A13" s="211">
        <f>IF(Alunos!A13=0,"",Alunos!A13)</f>
        <v>10</v>
      </c>
      <c r="B13" s="223" t="str">
        <f>IF(Alunos!B13=0,"",Alunos!B13)</f>
        <v/>
      </c>
      <c r="C13" s="82">
        <f t="shared" si="0"/>
        <v>0</v>
      </c>
      <c r="D13" s="254" t="str">
        <f t="shared" si="1"/>
        <v/>
      </c>
      <c r="E13" s="218" t="str">
        <f>IF(OR(Alunos!B13=0,$C$3=0,SUM(F13:BA13)=0),"",VALUE(C13*100/C$3))</f>
        <v/>
      </c>
      <c r="F13" s="222"/>
      <c r="G13" s="222"/>
      <c r="H13" s="222"/>
      <c r="I13" s="222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</row>
    <row r="14" spans="1:79">
      <c r="A14" s="211">
        <f>IF(Alunos!A14=0,"",Alunos!A14)</f>
        <v>11</v>
      </c>
      <c r="B14" s="223" t="str">
        <f>IF(Alunos!B14=0,"",Alunos!B14)</f>
        <v/>
      </c>
      <c r="C14" s="82">
        <f t="shared" si="0"/>
        <v>0</v>
      </c>
      <c r="D14" s="225" t="str">
        <f t="shared" si="1"/>
        <v/>
      </c>
      <c r="E14" s="251" t="str">
        <f>IF(OR(Alunos!B14=0,$C$3=0,SUM(F14:BA14)=0),"",VALUE(C14*100/C$3))</f>
        <v/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</row>
    <row r="15" spans="1:79">
      <c r="A15" s="211">
        <f>IF(Alunos!A15=0,"",Alunos!A15)</f>
        <v>12</v>
      </c>
      <c r="B15" s="224" t="str">
        <f>IF(Alunos!B15=0,"",Alunos!B15)</f>
        <v/>
      </c>
      <c r="C15" s="82">
        <f t="shared" si="0"/>
        <v>0</v>
      </c>
      <c r="D15" s="225" t="str">
        <f t="shared" si="1"/>
        <v/>
      </c>
      <c r="E15" s="251" t="str">
        <f>IF(OR(Alunos!B15=0,$C$3=0,SUM(F15:BA15)=0),"",VALUE(C15*100/C$3))</f>
        <v/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</row>
    <row r="16" spans="1:79">
      <c r="A16" s="211">
        <f>IF(Alunos!A16=0,"",Alunos!A16)</f>
        <v>13</v>
      </c>
      <c r="B16" s="223" t="str">
        <f>IF(Alunos!B16=0,"",Alunos!B16)</f>
        <v/>
      </c>
      <c r="C16" s="82">
        <f t="shared" si="0"/>
        <v>0</v>
      </c>
      <c r="D16" s="225" t="str">
        <f t="shared" si="1"/>
        <v/>
      </c>
      <c r="E16" s="251" t="str">
        <f>IF(OR(Alunos!B16=0,$C$3=0,SUM(F16:BA16)=0),"",VALUE(C16*100/C$3))</f>
        <v/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</row>
    <row r="17" spans="1:53">
      <c r="A17" s="211">
        <f>IF(Alunos!A17=0,"",Alunos!A17)</f>
        <v>14</v>
      </c>
      <c r="B17" s="223" t="str">
        <f>IF(Alunos!B17=0,"",Alunos!B17)</f>
        <v/>
      </c>
      <c r="C17" s="82">
        <f t="shared" si="0"/>
        <v>0</v>
      </c>
      <c r="D17" s="225" t="str">
        <f t="shared" si="1"/>
        <v/>
      </c>
      <c r="E17" s="251" t="str">
        <f>IF(OR(Alunos!B17=0,$C$3=0,SUM(F17:BA17)=0),"",VALUE(C17*100/C$3))</f>
        <v/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</row>
    <row r="18" spans="1:53">
      <c r="A18" s="211">
        <f>IF(Alunos!A18=0,"",Alunos!A18)</f>
        <v>15</v>
      </c>
      <c r="B18" s="223" t="str">
        <f>IF(Alunos!B18=0,"",Alunos!B18)</f>
        <v/>
      </c>
      <c r="C18" s="82">
        <f t="shared" si="0"/>
        <v>0</v>
      </c>
      <c r="D18" s="254" t="str">
        <f t="shared" si="1"/>
        <v/>
      </c>
      <c r="E18" s="218" t="str">
        <f>IF(OR(Alunos!B18=0,$C$3=0,SUM(F18:BA18)=0),"",VALUE(C18*100/C$3))</f>
        <v/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</row>
    <row r="19" spans="1:53">
      <c r="A19" s="211">
        <f>IF(Alunos!A19=0,"",Alunos!A19)</f>
        <v>16</v>
      </c>
      <c r="B19" s="223" t="str">
        <f>IF(Alunos!B19=0,"",Alunos!B19)</f>
        <v/>
      </c>
      <c r="C19" s="82">
        <f t="shared" si="0"/>
        <v>0</v>
      </c>
      <c r="D19" s="225" t="str">
        <f t="shared" si="1"/>
        <v/>
      </c>
      <c r="E19" s="251" t="str">
        <f>IF(OR(Alunos!B19=0,$C$3=0,SUM(F19:BA19)=0),"",VALUE(C19*100/C$3))</f>
        <v/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</row>
    <row r="20" spans="1:53">
      <c r="A20" s="211">
        <f>IF(Alunos!A20=0,"",Alunos!A20)</f>
        <v>17</v>
      </c>
      <c r="B20" s="223" t="str">
        <f>IF(Alunos!B20=0,"",Alunos!B20)</f>
        <v/>
      </c>
      <c r="C20" s="82">
        <f t="shared" si="0"/>
        <v>0</v>
      </c>
      <c r="D20" s="225" t="str">
        <f t="shared" si="1"/>
        <v/>
      </c>
      <c r="E20" s="251" t="str">
        <f>IF(OR(Alunos!B20=0,$C$3=0,SUM(F20:BA20)=0),"",VALUE(C20*100/C$3))</f>
        <v/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</row>
    <row r="21" spans="1:53">
      <c r="A21" s="211">
        <f>IF(Alunos!A21=0,"",Alunos!A21)</f>
        <v>18</v>
      </c>
      <c r="B21" s="223" t="str">
        <f>IF(Alunos!B21=0,"",Alunos!B21)</f>
        <v/>
      </c>
      <c r="C21" s="82">
        <f t="shared" si="0"/>
        <v>0</v>
      </c>
      <c r="D21" s="225" t="str">
        <f t="shared" si="1"/>
        <v/>
      </c>
      <c r="E21" s="251" t="str">
        <f>IF(OR(Alunos!B21=0,$C$3=0,SUM(F21:BA21)=0),"",VALUE(C21*100/C$3))</f>
        <v/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</row>
    <row r="22" spans="1:53">
      <c r="A22" s="211">
        <f>IF(Alunos!A22=0,"",Alunos!A22)</f>
        <v>19</v>
      </c>
      <c r="B22" s="223" t="str">
        <f>IF(Alunos!B22=0,"",Alunos!B22)</f>
        <v/>
      </c>
      <c r="C22" s="82">
        <f t="shared" si="0"/>
        <v>0</v>
      </c>
      <c r="D22" s="225" t="str">
        <f t="shared" si="1"/>
        <v/>
      </c>
      <c r="E22" s="251" t="str">
        <f>IF(OR(Alunos!B22=0,$C$3=0,SUM(F22:BA22)=0),"",VALUE(C22*100/C$3))</f>
        <v/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</row>
    <row r="23" spans="1:53">
      <c r="A23" s="211">
        <f>IF(Alunos!A23=0,"",Alunos!A23)</f>
        <v>20</v>
      </c>
      <c r="B23" s="223" t="str">
        <f>IF(Alunos!B23=0,"",Alunos!B23)</f>
        <v/>
      </c>
      <c r="C23" s="82">
        <f t="shared" si="0"/>
        <v>0</v>
      </c>
      <c r="D23" s="254" t="str">
        <f t="shared" si="1"/>
        <v/>
      </c>
      <c r="E23" s="218" t="str">
        <f>IF(OR(Alunos!B23=0,$C$3=0,SUM(F23:BA23)=0),"",VALUE(C23*100/C$3))</f>
        <v/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</row>
    <row r="24" spans="1:53">
      <c r="A24" s="211">
        <f>IF(Alunos!A24=0,"",Alunos!A24)</f>
        <v>21</v>
      </c>
      <c r="B24" s="223" t="str">
        <f>IF(Alunos!B24=0,"",Alunos!B24)</f>
        <v/>
      </c>
      <c r="C24" s="82">
        <f t="shared" si="0"/>
        <v>0</v>
      </c>
      <c r="D24" s="225" t="str">
        <f t="shared" si="1"/>
        <v/>
      </c>
      <c r="E24" s="251" t="str">
        <f>IF(OR(Alunos!B24=0,$C$3=0,SUM(F24:BA24)=0),"",VALUE(C24*100/C$3))</f>
        <v/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</row>
    <row r="25" spans="1:53">
      <c r="A25" s="211">
        <f>IF(Alunos!A25=0,"",Alunos!A25)</f>
        <v>22</v>
      </c>
      <c r="B25" s="223" t="str">
        <f>IF(Alunos!B25=0,"",Alunos!B25)</f>
        <v/>
      </c>
      <c r="C25" s="82">
        <f t="shared" si="0"/>
        <v>0</v>
      </c>
      <c r="D25" s="225" t="str">
        <f t="shared" si="1"/>
        <v/>
      </c>
      <c r="E25" s="251" t="str">
        <f>IF(OR(Alunos!B25=0,$C$3=0,SUM(F25:BA25)=0),"",VALUE(C25*100/C$3))</f>
        <v/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</row>
    <row r="26" spans="1:53">
      <c r="A26" s="211">
        <f>IF(Alunos!A26=0,"",Alunos!A26)</f>
        <v>23</v>
      </c>
      <c r="B26" s="223" t="str">
        <f>IF(Alunos!B26=0,"",Alunos!B26)</f>
        <v/>
      </c>
      <c r="C26" s="82">
        <f t="shared" si="0"/>
        <v>0</v>
      </c>
      <c r="D26" s="225" t="str">
        <f t="shared" si="1"/>
        <v/>
      </c>
      <c r="E26" s="251" t="str">
        <f>IF(OR(Alunos!B26=0,$C$3=0,SUM(F26:BA26)=0),"",VALUE(C26*100/C$3))</f>
        <v/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</row>
    <row r="27" spans="1:53">
      <c r="A27" s="211">
        <f>IF(Alunos!A27=0,"",Alunos!A27)</f>
        <v>24</v>
      </c>
      <c r="B27" s="223" t="str">
        <f>IF(Alunos!B27=0,"",Alunos!B27)</f>
        <v/>
      </c>
      <c r="C27" s="82">
        <f t="shared" si="0"/>
        <v>0</v>
      </c>
      <c r="D27" s="225" t="str">
        <f t="shared" si="1"/>
        <v/>
      </c>
      <c r="E27" s="251" t="str">
        <f>IF(OR(Alunos!B27=0,$C$3=0,SUM(F27:BA27)=0),"",VALUE(C27*100/C$3))</f>
        <v/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</row>
    <row r="28" spans="1:53">
      <c r="A28" s="211">
        <f>IF(Alunos!A28=0,"",Alunos!A28)</f>
        <v>25</v>
      </c>
      <c r="B28" s="223" t="str">
        <f>IF(Alunos!B28=0,"",Alunos!B28)</f>
        <v/>
      </c>
      <c r="C28" s="82">
        <f t="shared" si="0"/>
        <v>0</v>
      </c>
      <c r="D28" s="254" t="str">
        <f t="shared" si="1"/>
        <v/>
      </c>
      <c r="E28" s="218" t="str">
        <f>IF(OR(Alunos!B28=0,$C$3=0,SUM(F28:BA28)=0),"",VALUE(C28*100/C$3))</f>
        <v/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</row>
    <row r="29" spans="1:53">
      <c r="A29" s="211">
        <f>IF(Alunos!A29=0,"",Alunos!A29)</f>
        <v>26</v>
      </c>
      <c r="B29" s="223" t="str">
        <f>IF(Alunos!B29=0,"",Alunos!B29)</f>
        <v/>
      </c>
      <c r="C29" s="82">
        <f t="shared" si="0"/>
        <v>0</v>
      </c>
      <c r="D29" s="225" t="str">
        <f t="shared" si="1"/>
        <v/>
      </c>
      <c r="E29" s="251" t="str">
        <f>IF(OR(Alunos!B29=0,$C$3=0,SUM(F29:BA29)=0),"",VALUE(C29*100/C$3))</f>
        <v/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</row>
    <row r="30" spans="1:53">
      <c r="A30" s="211">
        <f>IF(Alunos!A30=0,"",Alunos!A30)</f>
        <v>27</v>
      </c>
      <c r="B30" s="223" t="str">
        <f>IF(Alunos!B30=0,"",Alunos!B30)</f>
        <v/>
      </c>
      <c r="C30" s="82">
        <f t="shared" si="0"/>
        <v>0</v>
      </c>
      <c r="D30" s="225" t="str">
        <f t="shared" si="1"/>
        <v/>
      </c>
      <c r="E30" s="251" t="str">
        <f>IF(OR(Alunos!B30=0,$C$3=0,SUM(F30:BA30)=0),"",VALUE(C30*100/C$3))</f>
        <v/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</row>
    <row r="31" spans="1:53">
      <c r="A31" s="211">
        <f>IF(Alunos!A31=0,"",Alunos!A31)</f>
        <v>28</v>
      </c>
      <c r="B31" s="223" t="str">
        <f>IF(Alunos!B31=0,"",Alunos!B31)</f>
        <v/>
      </c>
      <c r="C31" s="82">
        <f t="shared" si="0"/>
        <v>0</v>
      </c>
      <c r="D31" s="225" t="str">
        <f t="shared" si="1"/>
        <v/>
      </c>
      <c r="E31" s="251" t="str">
        <f>IF(OR(Alunos!B31=0,$C$3=0,SUM(F31:BA31)=0),"",VALUE(C31*100/C$3))</f>
        <v/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</row>
    <row r="32" spans="1:53" ht="15.75">
      <c r="A32" s="221"/>
      <c r="B32" s="328" t="s">
        <v>74</v>
      </c>
      <c r="C32" s="329"/>
      <c r="D32" s="330"/>
      <c r="E32" s="214">
        <f>COUNTIF(E4:E31,"&gt;=50")</f>
        <v>0</v>
      </c>
      <c r="F32" s="215" t="str">
        <f>IF(OR(F3=0,$E$33=0),"",SUM(F4:F31)/F3/$E$33)</f>
        <v/>
      </c>
      <c r="G32" s="215" t="str">
        <f>IF(OR(G3=0,$E$33=0),"",SUM(G4:G31)/G3/$E$33)</f>
        <v/>
      </c>
      <c r="H32" s="215" t="str">
        <f>IF(OR(H3=0,$E$33=0),"",SUM(H4:H31)/H3/$E$33)</f>
        <v/>
      </c>
      <c r="I32" s="215" t="str">
        <f>IF(OR(I3=0,$E$33=0),"",SUM(I4:I31)/I3/$E$33)</f>
        <v/>
      </c>
      <c r="J32" s="215" t="str">
        <f>IF(OR(J3=0,$E$33=0),"",SUM(J4:J31)/J3/$E$33)</f>
        <v/>
      </c>
      <c r="K32" s="215" t="str">
        <f t="shared" ref="K32:BA32" si="2">IF(OR(K3=0,$E$33=0),"",SUM(K4:K31)/K3/$E$33)</f>
        <v/>
      </c>
      <c r="L32" s="215" t="str">
        <f t="shared" si="2"/>
        <v/>
      </c>
      <c r="M32" s="215" t="str">
        <f t="shared" si="2"/>
        <v/>
      </c>
      <c r="N32" s="215" t="str">
        <f t="shared" si="2"/>
        <v/>
      </c>
      <c r="O32" s="215" t="str">
        <f t="shared" si="2"/>
        <v/>
      </c>
      <c r="P32" s="215" t="str">
        <f t="shared" si="2"/>
        <v/>
      </c>
      <c r="Q32" s="215" t="str">
        <f t="shared" si="2"/>
        <v/>
      </c>
      <c r="R32" s="215" t="str">
        <f t="shared" si="2"/>
        <v/>
      </c>
      <c r="S32" s="215" t="str">
        <f t="shared" si="2"/>
        <v/>
      </c>
      <c r="T32" s="215" t="str">
        <f t="shared" si="2"/>
        <v/>
      </c>
      <c r="U32" s="215" t="str">
        <f t="shared" si="2"/>
        <v/>
      </c>
      <c r="V32" s="215" t="str">
        <f t="shared" si="2"/>
        <v/>
      </c>
      <c r="W32" s="215" t="str">
        <f t="shared" si="2"/>
        <v/>
      </c>
      <c r="X32" s="215" t="str">
        <f t="shared" si="2"/>
        <v/>
      </c>
      <c r="Y32" s="215" t="str">
        <f t="shared" si="2"/>
        <v/>
      </c>
      <c r="Z32" s="215" t="str">
        <f t="shared" si="2"/>
        <v/>
      </c>
      <c r="AA32" s="215" t="str">
        <f t="shared" si="2"/>
        <v/>
      </c>
      <c r="AB32" s="215" t="str">
        <f t="shared" si="2"/>
        <v/>
      </c>
      <c r="AC32" s="215" t="str">
        <f t="shared" si="2"/>
        <v/>
      </c>
      <c r="AD32" s="215" t="str">
        <f t="shared" si="2"/>
        <v/>
      </c>
      <c r="AE32" s="215" t="str">
        <f t="shared" si="2"/>
        <v/>
      </c>
      <c r="AF32" s="215" t="str">
        <f t="shared" si="2"/>
        <v/>
      </c>
      <c r="AG32" s="215" t="str">
        <f t="shared" si="2"/>
        <v/>
      </c>
      <c r="AH32" s="215" t="str">
        <f t="shared" si="2"/>
        <v/>
      </c>
      <c r="AI32" s="215" t="str">
        <f t="shared" si="2"/>
        <v/>
      </c>
      <c r="AJ32" s="215" t="str">
        <f t="shared" si="2"/>
        <v/>
      </c>
      <c r="AK32" s="215" t="str">
        <f t="shared" si="2"/>
        <v/>
      </c>
      <c r="AL32" s="215" t="str">
        <f t="shared" si="2"/>
        <v/>
      </c>
      <c r="AM32" s="215" t="str">
        <f t="shared" si="2"/>
        <v/>
      </c>
      <c r="AN32" s="215" t="str">
        <f t="shared" si="2"/>
        <v/>
      </c>
      <c r="AO32" s="215" t="str">
        <f t="shared" si="2"/>
        <v/>
      </c>
      <c r="AP32" s="215" t="str">
        <f t="shared" si="2"/>
        <v/>
      </c>
      <c r="AQ32" s="215" t="str">
        <f t="shared" si="2"/>
        <v/>
      </c>
      <c r="AR32" s="215" t="str">
        <f t="shared" si="2"/>
        <v/>
      </c>
      <c r="AS32" s="215" t="str">
        <f t="shared" si="2"/>
        <v/>
      </c>
      <c r="AT32" s="215" t="str">
        <f t="shared" si="2"/>
        <v/>
      </c>
      <c r="AU32" s="215" t="str">
        <f t="shared" si="2"/>
        <v/>
      </c>
      <c r="AV32" s="215" t="str">
        <f t="shared" si="2"/>
        <v/>
      </c>
      <c r="AW32" s="215" t="str">
        <f t="shared" si="2"/>
        <v/>
      </c>
      <c r="AX32" s="215" t="str">
        <f t="shared" si="2"/>
        <v/>
      </c>
      <c r="AY32" s="215" t="str">
        <f t="shared" si="2"/>
        <v/>
      </c>
      <c r="AZ32" s="215" t="str">
        <f t="shared" si="2"/>
        <v/>
      </c>
      <c r="BA32" s="215" t="str">
        <f t="shared" si="2"/>
        <v/>
      </c>
    </row>
    <row r="33" spans="1:53" ht="15" customHeight="1">
      <c r="A33" s="221"/>
      <c r="B33" s="328" t="s">
        <v>76</v>
      </c>
      <c r="C33" s="329"/>
      <c r="D33" s="330"/>
      <c r="E33" s="216">
        <f>COUNTIF(E4:E31,"&gt;=0")</f>
        <v>0</v>
      </c>
      <c r="F33" s="215" t="str">
        <f>IF(OR(F3=0,$E$33=0),"",COUNTIF(F4:F31,"&gt;0")/$E$33)</f>
        <v/>
      </c>
      <c r="G33" s="215" t="str">
        <f t="shared" ref="G33:BA33" si="3">IF(OR(G3=0,$E$33=0),"",COUNTIF(G4:G31,"&gt;0")/$E$33)</f>
        <v/>
      </c>
      <c r="H33" s="215" t="str">
        <f t="shared" si="3"/>
        <v/>
      </c>
      <c r="I33" s="215" t="str">
        <f t="shared" si="3"/>
        <v/>
      </c>
      <c r="J33" s="215" t="str">
        <f t="shared" si="3"/>
        <v/>
      </c>
      <c r="K33" s="215" t="str">
        <f t="shared" si="3"/>
        <v/>
      </c>
      <c r="L33" s="215" t="str">
        <f t="shared" si="3"/>
        <v/>
      </c>
      <c r="M33" s="215" t="str">
        <f t="shared" si="3"/>
        <v/>
      </c>
      <c r="N33" s="215" t="str">
        <f t="shared" si="3"/>
        <v/>
      </c>
      <c r="O33" s="215" t="str">
        <f t="shared" si="3"/>
        <v/>
      </c>
      <c r="P33" s="215" t="str">
        <f t="shared" si="3"/>
        <v/>
      </c>
      <c r="Q33" s="215" t="str">
        <f t="shared" si="3"/>
        <v/>
      </c>
      <c r="R33" s="215" t="str">
        <f t="shared" si="3"/>
        <v/>
      </c>
      <c r="S33" s="215" t="str">
        <f t="shared" si="3"/>
        <v/>
      </c>
      <c r="T33" s="215" t="str">
        <f t="shared" si="3"/>
        <v/>
      </c>
      <c r="U33" s="215" t="str">
        <f t="shared" si="3"/>
        <v/>
      </c>
      <c r="V33" s="215" t="str">
        <f t="shared" si="3"/>
        <v/>
      </c>
      <c r="W33" s="215" t="str">
        <f t="shared" si="3"/>
        <v/>
      </c>
      <c r="X33" s="215" t="str">
        <f t="shared" si="3"/>
        <v/>
      </c>
      <c r="Y33" s="215" t="str">
        <f t="shared" si="3"/>
        <v/>
      </c>
      <c r="Z33" s="215" t="str">
        <f t="shared" si="3"/>
        <v/>
      </c>
      <c r="AA33" s="215" t="str">
        <f t="shared" si="3"/>
        <v/>
      </c>
      <c r="AB33" s="215" t="str">
        <f t="shared" si="3"/>
        <v/>
      </c>
      <c r="AC33" s="215" t="str">
        <f t="shared" si="3"/>
        <v/>
      </c>
      <c r="AD33" s="215" t="str">
        <f t="shared" si="3"/>
        <v/>
      </c>
      <c r="AE33" s="215" t="str">
        <f t="shared" si="3"/>
        <v/>
      </c>
      <c r="AF33" s="215" t="str">
        <f t="shared" si="3"/>
        <v/>
      </c>
      <c r="AG33" s="215" t="str">
        <f t="shared" si="3"/>
        <v/>
      </c>
      <c r="AH33" s="215" t="str">
        <f t="shared" si="3"/>
        <v/>
      </c>
      <c r="AI33" s="215" t="str">
        <f t="shared" si="3"/>
        <v/>
      </c>
      <c r="AJ33" s="215" t="str">
        <f t="shared" si="3"/>
        <v/>
      </c>
      <c r="AK33" s="215" t="str">
        <f t="shared" si="3"/>
        <v/>
      </c>
      <c r="AL33" s="215" t="str">
        <f t="shared" si="3"/>
        <v/>
      </c>
      <c r="AM33" s="215" t="str">
        <f t="shared" si="3"/>
        <v/>
      </c>
      <c r="AN33" s="215" t="str">
        <f t="shared" si="3"/>
        <v/>
      </c>
      <c r="AO33" s="215" t="str">
        <f t="shared" si="3"/>
        <v/>
      </c>
      <c r="AP33" s="215" t="str">
        <f t="shared" si="3"/>
        <v/>
      </c>
      <c r="AQ33" s="215" t="str">
        <f t="shared" si="3"/>
        <v/>
      </c>
      <c r="AR33" s="215" t="str">
        <f t="shared" si="3"/>
        <v/>
      </c>
      <c r="AS33" s="215" t="str">
        <f t="shared" si="3"/>
        <v/>
      </c>
      <c r="AT33" s="215" t="str">
        <f t="shared" si="3"/>
        <v/>
      </c>
      <c r="AU33" s="215" t="str">
        <f t="shared" si="3"/>
        <v/>
      </c>
      <c r="AV33" s="215" t="str">
        <f t="shared" si="3"/>
        <v/>
      </c>
      <c r="AW33" s="215" t="str">
        <f t="shared" si="3"/>
        <v/>
      </c>
      <c r="AX33" s="215" t="str">
        <f t="shared" si="3"/>
        <v/>
      </c>
      <c r="AY33" s="215" t="str">
        <f t="shared" si="3"/>
        <v/>
      </c>
      <c r="AZ33" s="215" t="str">
        <f t="shared" si="3"/>
        <v/>
      </c>
      <c r="BA33" s="215" t="str">
        <f t="shared" si="3"/>
        <v/>
      </c>
    </row>
    <row r="34" spans="1:53" ht="15.75">
      <c r="A34" s="221"/>
      <c r="B34" s="328" t="s">
        <v>75</v>
      </c>
      <c r="C34" s="329"/>
      <c r="D34" s="330"/>
      <c r="E34" s="217" t="str">
        <f>IF(E33=0,"",E32/E33)</f>
        <v/>
      </c>
      <c r="F34" s="215" t="str">
        <f>IF(OR(F3=0,$E$33=0),"",COUNTIF(F4:F31,F3)/$E$33)</f>
        <v/>
      </c>
      <c r="G34" s="215" t="str">
        <f t="shared" ref="G34:BA34" si="4">IF(OR(G3=0,$E$33=0),"",COUNTIF(G4:G31,G3)/$E$33)</f>
        <v/>
      </c>
      <c r="H34" s="215" t="str">
        <f t="shared" si="4"/>
        <v/>
      </c>
      <c r="I34" s="215" t="str">
        <f t="shared" si="4"/>
        <v/>
      </c>
      <c r="J34" s="215" t="str">
        <f t="shared" si="4"/>
        <v/>
      </c>
      <c r="K34" s="215" t="str">
        <f t="shared" si="4"/>
        <v/>
      </c>
      <c r="L34" s="215" t="str">
        <f t="shared" si="4"/>
        <v/>
      </c>
      <c r="M34" s="215" t="str">
        <f t="shared" si="4"/>
        <v/>
      </c>
      <c r="N34" s="215" t="str">
        <f t="shared" si="4"/>
        <v/>
      </c>
      <c r="O34" s="215" t="str">
        <f t="shared" si="4"/>
        <v/>
      </c>
      <c r="P34" s="215" t="str">
        <f t="shared" si="4"/>
        <v/>
      </c>
      <c r="Q34" s="215" t="str">
        <f t="shared" si="4"/>
        <v/>
      </c>
      <c r="R34" s="215" t="str">
        <f t="shared" si="4"/>
        <v/>
      </c>
      <c r="S34" s="215" t="str">
        <f t="shared" si="4"/>
        <v/>
      </c>
      <c r="T34" s="215" t="str">
        <f t="shared" si="4"/>
        <v/>
      </c>
      <c r="U34" s="215" t="str">
        <f t="shared" si="4"/>
        <v/>
      </c>
      <c r="V34" s="215" t="str">
        <f t="shared" si="4"/>
        <v/>
      </c>
      <c r="W34" s="215" t="str">
        <f t="shared" si="4"/>
        <v/>
      </c>
      <c r="X34" s="215" t="str">
        <f t="shared" si="4"/>
        <v/>
      </c>
      <c r="Y34" s="215" t="str">
        <f t="shared" si="4"/>
        <v/>
      </c>
      <c r="Z34" s="215" t="str">
        <f t="shared" si="4"/>
        <v/>
      </c>
      <c r="AA34" s="215" t="str">
        <f t="shared" si="4"/>
        <v/>
      </c>
      <c r="AB34" s="215" t="str">
        <f t="shared" si="4"/>
        <v/>
      </c>
      <c r="AC34" s="215" t="str">
        <f t="shared" si="4"/>
        <v/>
      </c>
      <c r="AD34" s="215" t="str">
        <f t="shared" si="4"/>
        <v/>
      </c>
      <c r="AE34" s="215" t="str">
        <f t="shared" si="4"/>
        <v/>
      </c>
      <c r="AF34" s="215" t="str">
        <f t="shared" si="4"/>
        <v/>
      </c>
      <c r="AG34" s="215" t="str">
        <f t="shared" si="4"/>
        <v/>
      </c>
      <c r="AH34" s="215" t="str">
        <f t="shared" si="4"/>
        <v/>
      </c>
      <c r="AI34" s="215" t="str">
        <f t="shared" si="4"/>
        <v/>
      </c>
      <c r="AJ34" s="215" t="str">
        <f t="shared" si="4"/>
        <v/>
      </c>
      <c r="AK34" s="215" t="str">
        <f t="shared" si="4"/>
        <v/>
      </c>
      <c r="AL34" s="215" t="str">
        <f t="shared" si="4"/>
        <v/>
      </c>
      <c r="AM34" s="215" t="str">
        <f t="shared" si="4"/>
        <v/>
      </c>
      <c r="AN34" s="215" t="str">
        <f t="shared" si="4"/>
        <v/>
      </c>
      <c r="AO34" s="215" t="str">
        <f t="shared" si="4"/>
        <v/>
      </c>
      <c r="AP34" s="215" t="str">
        <f t="shared" si="4"/>
        <v/>
      </c>
      <c r="AQ34" s="215" t="str">
        <f t="shared" si="4"/>
        <v/>
      </c>
      <c r="AR34" s="215" t="str">
        <f t="shared" si="4"/>
        <v/>
      </c>
      <c r="AS34" s="215" t="str">
        <f t="shared" si="4"/>
        <v/>
      </c>
      <c r="AT34" s="215" t="str">
        <f t="shared" si="4"/>
        <v/>
      </c>
      <c r="AU34" s="215" t="str">
        <f t="shared" si="4"/>
        <v/>
      </c>
      <c r="AV34" s="215" t="str">
        <f t="shared" si="4"/>
        <v/>
      </c>
      <c r="AW34" s="215" t="str">
        <f t="shared" si="4"/>
        <v/>
      </c>
      <c r="AX34" s="215" t="str">
        <f t="shared" si="4"/>
        <v/>
      </c>
      <c r="AY34" s="215" t="str">
        <f t="shared" si="4"/>
        <v/>
      </c>
      <c r="AZ34" s="215" t="str">
        <f t="shared" si="4"/>
        <v/>
      </c>
      <c r="BA34" s="215" t="str">
        <f t="shared" si="4"/>
        <v/>
      </c>
    </row>
    <row r="35" spans="1:53">
      <c r="B35" s="157"/>
      <c r="C35" s="157"/>
      <c r="D35" s="157"/>
      <c r="E35" s="157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</row>
    <row r="36" spans="1:53" ht="15">
      <c r="B36" s="157"/>
      <c r="C36" s="157"/>
      <c r="D36" s="261">
        <f>COUNT(F4:F31)</f>
        <v>0</v>
      </c>
      <c r="E36" s="262" t="s">
        <v>55</v>
      </c>
      <c r="F36" s="263" t="s">
        <v>127</v>
      </c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</row>
    <row r="37" spans="1:53" ht="15">
      <c r="B37" s="157"/>
      <c r="C37" s="157"/>
      <c r="D37" s="255" t="s">
        <v>126</v>
      </c>
      <c r="E37" s="226" t="e">
        <f>(F37*100)/$D$36</f>
        <v>#DIV/0!</v>
      </c>
      <c r="F37" s="227">
        <f>COUNTIF(D4:D31,"Não Satisfaz")</f>
        <v>0</v>
      </c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</row>
    <row r="38" spans="1:53" ht="15">
      <c r="B38" s="157"/>
      <c r="C38" s="157"/>
      <c r="D38" s="256" t="s">
        <v>20</v>
      </c>
      <c r="E38" s="228" t="e">
        <f>(F38*100)/$D$36</f>
        <v>#DIV/0!</v>
      </c>
      <c r="F38" s="229">
        <f>COUNTIF(D4:D31,"Satisfaz")</f>
        <v>0</v>
      </c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</row>
    <row r="39" spans="1:53" ht="15">
      <c r="B39" s="157"/>
      <c r="C39" s="157"/>
      <c r="D39" s="257" t="s">
        <v>21</v>
      </c>
      <c r="E39" s="230" t="e">
        <f>(F39*100)/$D$36</f>
        <v>#DIV/0!</v>
      </c>
      <c r="F39" s="231">
        <f>COUNTIF(D4:D31,"Satisfaz Bem")</f>
        <v>0</v>
      </c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</row>
    <row r="40" spans="1:53" ht="15">
      <c r="B40" s="157"/>
      <c r="C40" s="157"/>
      <c r="D40" s="258" t="s">
        <v>22</v>
      </c>
      <c r="E40" s="259" t="e">
        <f>(F40*100)/$D$36</f>
        <v>#DIV/0!</v>
      </c>
      <c r="F40" s="260">
        <f>COUNTIF(D4:D31,"Satisfaz Muito Bem")</f>
        <v>0</v>
      </c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</row>
    <row r="41" spans="1:53" ht="13.5" thickBot="1">
      <c r="B41" s="157"/>
      <c r="C41" s="157"/>
      <c r="D41" s="157"/>
      <c r="E41" s="157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</row>
    <row r="42" spans="1:53" ht="13.5" thickBot="1">
      <c r="B42" s="157"/>
      <c r="C42" s="157"/>
      <c r="D42" s="264" t="s">
        <v>131</v>
      </c>
      <c r="E42" s="265" t="e">
        <f>AVERAGE(E4:E31)</f>
        <v>#DIV/0!</v>
      </c>
      <c r="F42" s="266" t="s">
        <v>55</v>
      </c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</row>
    <row r="43" spans="1:53">
      <c r="B43" s="157"/>
      <c r="C43" s="157"/>
      <c r="D43" s="157"/>
      <c r="E43" s="157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</row>
    <row r="44" spans="1:53">
      <c r="B44" s="157"/>
      <c r="C44" s="157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</row>
    <row r="45" spans="1:53">
      <c r="B45" s="157"/>
      <c r="C45" s="157"/>
      <c r="D45" s="157"/>
      <c r="E45" s="157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</row>
    <row r="46" spans="1:53">
      <c r="B46" s="157"/>
      <c r="C46" s="157"/>
      <c r="D46" s="157"/>
      <c r="E46" s="157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</row>
    <row r="47" spans="1:53">
      <c r="B47" s="157"/>
      <c r="C47" s="157"/>
      <c r="D47" s="157"/>
      <c r="E47" s="157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</row>
    <row r="48" spans="1:53">
      <c r="B48" s="157"/>
      <c r="C48" s="157"/>
      <c r="D48" s="157"/>
      <c r="E48" s="157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</row>
    <row r="49" spans="2:53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</row>
    <row r="50" spans="2:53">
      <c r="B50" s="161" t="s">
        <v>108</v>
      </c>
      <c r="C50" s="88"/>
      <c r="D50" s="88"/>
      <c r="E50" s="82" t="s">
        <v>55</v>
      </c>
      <c r="F50" s="82" t="str">
        <f>IF(F2=0,"",F2)</f>
        <v/>
      </c>
      <c r="G50" s="82" t="str">
        <f t="shared" ref="G50:BA50" si="5">IF(G2=0,"",G2)</f>
        <v/>
      </c>
      <c r="H50" s="82" t="str">
        <f t="shared" si="5"/>
        <v/>
      </c>
      <c r="I50" s="82" t="str">
        <f t="shared" si="5"/>
        <v/>
      </c>
      <c r="J50" s="82" t="str">
        <f t="shared" si="5"/>
        <v/>
      </c>
      <c r="K50" s="82" t="str">
        <f t="shared" si="5"/>
        <v/>
      </c>
      <c r="L50" s="82" t="str">
        <f t="shared" si="5"/>
        <v/>
      </c>
      <c r="M50" s="82" t="str">
        <f t="shared" si="5"/>
        <v/>
      </c>
      <c r="N50" s="82" t="str">
        <f t="shared" si="5"/>
        <v/>
      </c>
      <c r="O50" s="82" t="str">
        <f t="shared" si="5"/>
        <v/>
      </c>
      <c r="P50" s="82" t="str">
        <f t="shared" si="5"/>
        <v/>
      </c>
      <c r="Q50" s="82" t="str">
        <f t="shared" si="5"/>
        <v/>
      </c>
      <c r="R50" s="82" t="str">
        <f t="shared" si="5"/>
        <v/>
      </c>
      <c r="S50" s="82" t="str">
        <f t="shared" si="5"/>
        <v/>
      </c>
      <c r="T50" s="82" t="str">
        <f t="shared" si="5"/>
        <v/>
      </c>
      <c r="U50" s="82" t="str">
        <f t="shared" si="5"/>
        <v/>
      </c>
      <c r="V50" s="82" t="str">
        <f t="shared" si="5"/>
        <v/>
      </c>
      <c r="W50" s="82" t="str">
        <f t="shared" si="5"/>
        <v/>
      </c>
      <c r="X50" s="82" t="str">
        <f t="shared" si="5"/>
        <v/>
      </c>
      <c r="Y50" s="82" t="str">
        <f t="shared" si="5"/>
        <v/>
      </c>
      <c r="Z50" s="82" t="str">
        <f t="shared" si="5"/>
        <v/>
      </c>
      <c r="AA50" s="82" t="str">
        <f t="shared" si="5"/>
        <v/>
      </c>
      <c r="AB50" s="82" t="str">
        <f t="shared" si="5"/>
        <v/>
      </c>
      <c r="AC50" s="82" t="str">
        <f t="shared" si="5"/>
        <v/>
      </c>
      <c r="AD50" s="82" t="str">
        <f t="shared" si="5"/>
        <v/>
      </c>
      <c r="AE50" s="82" t="str">
        <f t="shared" si="5"/>
        <v/>
      </c>
      <c r="AF50" s="82" t="str">
        <f t="shared" si="5"/>
        <v/>
      </c>
      <c r="AG50" s="82" t="str">
        <f t="shared" si="5"/>
        <v/>
      </c>
      <c r="AH50" s="82" t="str">
        <f t="shared" si="5"/>
        <v/>
      </c>
      <c r="AI50" s="82" t="str">
        <f t="shared" si="5"/>
        <v/>
      </c>
      <c r="AJ50" s="82" t="str">
        <f t="shared" si="5"/>
        <v/>
      </c>
      <c r="AK50" s="82" t="str">
        <f t="shared" si="5"/>
        <v/>
      </c>
      <c r="AL50" s="82" t="str">
        <f t="shared" si="5"/>
        <v/>
      </c>
      <c r="AM50" s="82" t="str">
        <f t="shared" si="5"/>
        <v/>
      </c>
      <c r="AN50" s="82" t="str">
        <f t="shared" si="5"/>
        <v/>
      </c>
      <c r="AO50" s="82" t="str">
        <f t="shared" si="5"/>
        <v/>
      </c>
      <c r="AP50" s="82" t="str">
        <f t="shared" si="5"/>
        <v/>
      </c>
      <c r="AQ50" s="82" t="str">
        <f t="shared" si="5"/>
        <v/>
      </c>
      <c r="AR50" s="82" t="str">
        <f t="shared" si="5"/>
        <v/>
      </c>
      <c r="AS50" s="82" t="str">
        <f t="shared" si="5"/>
        <v/>
      </c>
      <c r="AT50" s="82" t="str">
        <f t="shared" si="5"/>
        <v/>
      </c>
      <c r="AU50" s="82" t="str">
        <f t="shared" si="5"/>
        <v/>
      </c>
      <c r="AV50" s="82" t="str">
        <f t="shared" si="5"/>
        <v/>
      </c>
      <c r="AW50" s="82" t="str">
        <f t="shared" si="5"/>
        <v/>
      </c>
      <c r="AX50" s="82" t="str">
        <f t="shared" si="5"/>
        <v/>
      </c>
      <c r="AY50" s="82" t="str">
        <f t="shared" si="5"/>
        <v/>
      </c>
      <c r="AZ50" s="82" t="str">
        <f t="shared" si="5"/>
        <v/>
      </c>
      <c r="BA50" s="82" t="str">
        <f t="shared" si="5"/>
        <v/>
      </c>
    </row>
    <row r="51" spans="2:53">
      <c r="B51" s="163"/>
      <c r="C51" s="85"/>
      <c r="D51" s="85"/>
      <c r="E51" s="162" t="str">
        <f>IF(OR(SUM(F51:BA51)=0,B51=""),"",SUMPRODUCT($F$32:$BA$32,F51:BA51)/COUNT(F51:BA51))</f>
        <v/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</row>
    <row r="52" spans="2:53">
      <c r="B52" s="163"/>
      <c r="C52" s="85"/>
      <c r="D52" s="85"/>
      <c r="E52" s="162" t="str">
        <f t="shared" ref="E52:E70" si="6">IF(OR(SUM(F52:BA52)=0,B52=""),"",SUMPRODUCT($F$32:$BA$32,F52:BA52)/COUNT(F52:BA52))</f>
        <v/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</row>
    <row r="53" spans="2:53">
      <c r="B53" s="163"/>
      <c r="C53" s="85"/>
      <c r="D53" s="85"/>
      <c r="E53" s="162" t="str">
        <f t="shared" si="6"/>
        <v/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</row>
    <row r="54" spans="2:53">
      <c r="B54" s="163"/>
      <c r="C54" s="85"/>
      <c r="D54" s="85"/>
      <c r="E54" s="162" t="str">
        <f t="shared" si="6"/>
        <v/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</row>
    <row r="55" spans="2:53">
      <c r="B55" s="163"/>
      <c r="C55" s="85"/>
      <c r="D55" s="85"/>
      <c r="E55" s="162" t="str">
        <f t="shared" si="6"/>
        <v/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>
      <c r="B56" s="163"/>
      <c r="C56" s="85"/>
      <c r="D56" s="85"/>
      <c r="E56" s="162" t="str">
        <f t="shared" si="6"/>
        <v/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>
      <c r="B57" s="163"/>
      <c r="C57" s="85"/>
      <c r="D57" s="85"/>
      <c r="E57" s="162" t="str">
        <f t="shared" si="6"/>
        <v/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</row>
    <row r="58" spans="2:53">
      <c r="B58" s="163"/>
      <c r="C58" s="85"/>
      <c r="D58" s="85"/>
      <c r="E58" s="162" t="str">
        <f t="shared" si="6"/>
        <v/>
      </c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</row>
    <row r="59" spans="2:53">
      <c r="B59" s="163"/>
      <c r="C59" s="85"/>
      <c r="D59" s="85"/>
      <c r="E59" s="162" t="str">
        <f t="shared" si="6"/>
        <v/>
      </c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</row>
    <row r="60" spans="2:53">
      <c r="B60" s="163"/>
      <c r="C60" s="85"/>
      <c r="D60" s="85"/>
      <c r="E60" s="162" t="str">
        <f t="shared" si="6"/>
        <v/>
      </c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</row>
    <row r="61" spans="2:53">
      <c r="B61" s="163"/>
      <c r="C61" s="85"/>
      <c r="D61" s="85"/>
      <c r="E61" s="162" t="str">
        <f t="shared" si="6"/>
        <v/>
      </c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</row>
    <row r="62" spans="2:53">
      <c r="B62" s="163"/>
      <c r="C62" s="85"/>
      <c r="D62" s="85"/>
      <c r="E62" s="162" t="str">
        <f t="shared" si="6"/>
        <v/>
      </c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</row>
    <row r="63" spans="2:53">
      <c r="B63" s="163"/>
      <c r="C63" s="85"/>
      <c r="D63" s="85"/>
      <c r="E63" s="162" t="str">
        <f t="shared" si="6"/>
        <v/>
      </c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</row>
    <row r="64" spans="2:53">
      <c r="B64" s="163"/>
      <c r="C64" s="85"/>
      <c r="D64" s="85"/>
      <c r="E64" s="162" t="str">
        <f t="shared" si="6"/>
        <v/>
      </c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</row>
    <row r="65" spans="2:53">
      <c r="B65" s="163"/>
      <c r="C65" s="85"/>
      <c r="D65" s="85"/>
      <c r="E65" s="162" t="str">
        <f t="shared" si="6"/>
        <v/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</row>
    <row r="66" spans="2:53">
      <c r="B66" s="163"/>
      <c r="C66" s="85"/>
      <c r="D66" s="85"/>
      <c r="E66" s="162" t="str">
        <f t="shared" si="6"/>
        <v/>
      </c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</row>
    <row r="67" spans="2:53">
      <c r="B67" s="163"/>
      <c r="C67" s="85"/>
      <c r="D67" s="85"/>
      <c r="E67" s="162" t="str">
        <f t="shared" si="6"/>
        <v/>
      </c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</row>
    <row r="68" spans="2:53">
      <c r="B68" s="163"/>
      <c r="C68" s="85"/>
      <c r="D68" s="85"/>
      <c r="E68" s="162" t="str">
        <f t="shared" si="6"/>
        <v/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</row>
    <row r="69" spans="2:53">
      <c r="B69" s="163"/>
      <c r="C69" s="85"/>
      <c r="D69" s="85"/>
      <c r="E69" s="162" t="str">
        <f t="shared" si="6"/>
        <v/>
      </c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</row>
    <row r="70" spans="2:53">
      <c r="B70" s="163"/>
      <c r="C70" s="85"/>
      <c r="D70" s="85"/>
      <c r="E70" s="162" t="str">
        <f t="shared" si="6"/>
        <v/>
      </c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</row>
  </sheetData>
  <sheetProtection password="D16F" sheet="1" objects="1" scenarios="1" selectLockedCells="1"/>
  <mergeCells count="7">
    <mergeCell ref="B34:D34"/>
    <mergeCell ref="D2:D3"/>
    <mergeCell ref="E1:H1"/>
    <mergeCell ref="A1:B1"/>
    <mergeCell ref="A2:A3"/>
    <mergeCell ref="B32:D32"/>
    <mergeCell ref="B33:D33"/>
  </mergeCells>
  <phoneticPr fontId="3" type="noConversion"/>
  <conditionalFormatting sqref="F32:BA34">
    <cfRule type="cellIs" dxfId="210" priority="19" stopIfTrue="1" operator="lessThan">
      <formula>0.495</formula>
    </cfRule>
  </conditionalFormatting>
  <conditionalFormatting sqref="E34">
    <cfRule type="cellIs" dxfId="209" priority="20" stopIfTrue="1" operator="lessThan">
      <formula>0.5</formula>
    </cfRule>
  </conditionalFormatting>
  <conditionalFormatting sqref="E32">
    <cfRule type="cellIs" dxfId="208" priority="21" stopIfTrue="1" operator="lessThan">
      <formula>$E$33/2</formula>
    </cfRule>
  </conditionalFormatting>
  <conditionalFormatting sqref="C3:C31 D4:E31">
    <cfRule type="cellIs" dxfId="207" priority="22" stopIfTrue="1" operator="lessThan">
      <formula>50</formula>
    </cfRule>
  </conditionalFormatting>
  <conditionalFormatting sqref="B4:B31">
    <cfRule type="cellIs" dxfId="206" priority="23" stopIfTrue="1" operator="equal">
      <formula>0</formula>
    </cfRule>
  </conditionalFormatting>
  <conditionalFormatting sqref="E51:E70">
    <cfRule type="cellIs" dxfId="205" priority="24" stopIfTrue="1" operator="lessThan">
      <formula>49.5</formula>
    </cfRule>
  </conditionalFormatting>
  <conditionalFormatting sqref="D4:D31">
    <cfRule type="cellIs" dxfId="204" priority="16" stopIfTrue="1" operator="equal">
      <formula>"Satisfaz Muito Bem"</formula>
    </cfRule>
    <cfRule type="cellIs" dxfId="203" priority="17" stopIfTrue="1" operator="equal">
      <formula>"Satisfaz Bem"</formula>
    </cfRule>
    <cfRule type="cellIs" dxfId="202" priority="18" stopIfTrue="1" operator="equal">
      <formula>"Não Satisfaz"</formula>
    </cfRule>
  </conditionalFormatting>
  <conditionalFormatting sqref="D4">
    <cfRule type="cellIs" dxfId="201" priority="7" stopIfTrue="1" operator="equal">
      <formula>"Não Satisfaz"</formula>
    </cfRule>
    <cfRule type="cellIs" dxfId="200" priority="8" stopIfTrue="1" operator="equal">
      <formula>"Satisfaz Bem"</formula>
    </cfRule>
    <cfRule type="cellIs" dxfId="199" priority="9" stopIfTrue="1" operator="equal">
      <formula>"Satisfaz Muito Bem"</formula>
    </cfRule>
  </conditionalFormatting>
  <conditionalFormatting sqref="E4:E31">
    <cfRule type="cellIs" dxfId="198" priority="1" stopIfTrue="1" operator="between">
      <formula>70</formula>
      <formula>89.9</formula>
    </cfRule>
    <cfRule type="cellIs" dxfId="197" priority="2" stopIfTrue="1" operator="greaterThanOrEqual">
      <formula>90</formula>
    </cfRule>
    <cfRule type="cellIs" dxfId="196" priority="3" stopIfTrue="1" operator="greaterThan">
      <formula>49.5</formula>
    </cfRule>
  </conditionalFormatting>
  <dataValidations count="3">
    <dataValidation type="whole" allowBlank="1" showInputMessage="1" showErrorMessage="1" promptTitle="Pontuação errada!" sqref="F4:BA31 F3:CA3">
      <formula1>0</formula1>
      <formula2>F$3</formula2>
    </dataValidation>
    <dataValidation allowBlank="1" showInputMessage="1" showErrorMessage="1" prompt="Introduza a designação do domínio/competência" sqref="B51:B70"/>
    <dataValidation type="whole" operator="equal" allowBlank="1" showInputMessage="1" showErrorMessage="1" prompt="Escolha com o valor 1 cada questão a que corresponde o domínio/competência" sqref="F51:BA70">
      <formula1>1</formula1>
    </dataValidation>
  </dataValidations>
  <hyperlinks>
    <hyperlink ref="A1" location="Índice!A1" display="Voltar ao Índice"/>
  </hyperlinks>
  <printOptions horizontalCentered="1" verticalCentered="1"/>
  <pageMargins left="0.75" right="0.75" top="0.98425196850393704" bottom="0.98425196850393704" header="0" footer="0"/>
  <pageSetup paperSize="9" orientation="landscape" horizontalDpi="4294967293" verticalDpi="0" r:id="rId1"/>
  <headerFooter alignWithMargins="0">
    <oddHeader>&amp;L&amp;F&amp;R&amp;A</oddHeader>
    <oddFooter>&amp;L&amp;D / &amp;T&amp;REBI Eixo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Folhas de cálculo</vt:lpstr>
      </vt:variant>
      <vt:variant>
        <vt:i4>32</vt:i4>
      </vt:variant>
    </vt:vector>
  </HeadingPairs>
  <TitlesOfParts>
    <vt:vector size="32" baseType="lpstr">
      <vt:lpstr>Índice</vt:lpstr>
      <vt:lpstr>Critérios</vt:lpstr>
      <vt:lpstr>Alunos</vt:lpstr>
      <vt:lpstr>T.Diagn.</vt:lpstr>
      <vt:lpstr>1º teste</vt:lpstr>
      <vt:lpstr>2º teste</vt:lpstr>
      <vt:lpstr>Outros 1ºP</vt:lpstr>
      <vt:lpstr>1º Período</vt:lpstr>
      <vt:lpstr>3º teste</vt:lpstr>
      <vt:lpstr>4º teste</vt:lpstr>
      <vt:lpstr>Outros 2ºP</vt:lpstr>
      <vt:lpstr>2º Período</vt:lpstr>
      <vt:lpstr>5º teste</vt:lpstr>
      <vt:lpstr>6º teste</vt:lpstr>
      <vt:lpstr>Outros 3ºP</vt:lpstr>
      <vt:lpstr>3º Período</vt:lpstr>
      <vt:lpstr>Avalia01</vt:lpstr>
      <vt:lpstr>Avalia02</vt:lpstr>
      <vt:lpstr>Avalia03</vt:lpstr>
      <vt:lpstr>Avalia04</vt:lpstr>
      <vt:lpstr>Avalia05</vt:lpstr>
      <vt:lpstr>Avalia06</vt:lpstr>
      <vt:lpstr>Avalia07</vt:lpstr>
      <vt:lpstr>Avalia08</vt:lpstr>
      <vt:lpstr>Avalia09</vt:lpstr>
      <vt:lpstr>Avalia10</vt:lpstr>
      <vt:lpstr>Avalia11</vt:lpstr>
      <vt:lpstr>Avalia12</vt:lpstr>
      <vt:lpstr>Avalia13</vt:lpstr>
      <vt:lpstr>Avalia14</vt:lpstr>
      <vt:lpstr>Avalia15</vt:lpstr>
      <vt:lpstr>Avalia16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EBI Eixo</dc:title>
  <dc:subject>Critérios e Grelhas de Avaliação</dc:subject>
  <dc:creator>A. Fonseca e C. Teixeira</dc:creator>
  <cp:keywords>ft2010ebie</cp:keywords>
  <cp:lastModifiedBy>Carlos Teixeira</cp:lastModifiedBy>
  <cp:lastPrinted>2010-09-09T16:52:48Z</cp:lastPrinted>
  <dcterms:created xsi:type="dcterms:W3CDTF">2007-11-22T10:09:58Z</dcterms:created>
  <dcterms:modified xsi:type="dcterms:W3CDTF">2010-12-03T14:07:21Z</dcterms:modified>
</cp:coreProperties>
</file>